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chko.EA\AppData\Local\Temp\"/>
    </mc:Choice>
  </mc:AlternateContent>
  <xr:revisionPtr revIDLastSave="0" documentId="8_{EBF6D88B-29EE-42F2-BB79-C17C2469A196}" xr6:coauthVersionLast="47" xr6:coauthVersionMax="47" xr10:uidLastSave="{00000000-0000-0000-0000-000000000000}"/>
  <bookViews>
    <workbookView xWindow="9015" yWindow="2100" windowWidth="25530" windowHeight="16485" xr2:uid="{00000000-000D-0000-FFFF-FFFF00000000}"/>
  </bookViews>
  <sheets>
    <sheet name="Лист2" sheetId="2" r:id="rId1"/>
    <sheet name="Лист3" sheetId="3" r:id="rId2"/>
  </sheets>
  <definedNames>
    <definedName name="_FilterDatabase" localSheetId="0" hidden="1">Лист2!$H$1:$H$193</definedName>
    <definedName name="Print_Area" localSheetId="0">Лист2!$A$1:$J$128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9" i="2" l="1"/>
  <c r="I108" i="2" s="1"/>
  <c r="I101" i="2"/>
  <c r="I100" i="2" s="1"/>
  <c r="I93" i="2"/>
  <c r="I92" i="2" s="1"/>
  <c r="I85" i="2"/>
  <c r="I84" i="2" s="1"/>
  <c r="I77" i="2"/>
  <c r="I76" i="2" s="1"/>
  <c r="I69" i="2"/>
  <c r="I68" i="2" s="1"/>
  <c r="I61" i="2"/>
  <c r="I60" i="2" s="1"/>
  <c r="I53" i="2"/>
  <c r="I52" i="2" s="1"/>
  <c r="I45" i="2"/>
  <c r="I44" i="2" s="1"/>
  <c r="I37" i="2"/>
  <c r="I36" i="2" s="1"/>
  <c r="I29" i="2"/>
  <c r="I28" i="2" s="1"/>
  <c r="I21" i="2"/>
  <c r="I20" i="2" s="1"/>
  <c r="I114" i="2" l="1"/>
  <c r="I13" i="2"/>
  <c r="I12" i="2" s="1"/>
  <c r="E23" i="2"/>
  <c r="G63" i="2" l="1"/>
  <c r="E63" i="2"/>
  <c r="H63" i="2" s="1"/>
  <c r="D61" i="2"/>
  <c r="D59" i="2" s="1"/>
  <c r="C61" i="2"/>
  <c r="C59" i="2" s="1"/>
  <c r="B61" i="2"/>
  <c r="B59" i="2" s="1"/>
  <c r="G71" i="2"/>
  <c r="E71" i="2"/>
  <c r="H71" i="2" s="1"/>
  <c r="D69" i="2"/>
  <c r="D67" i="2" s="1"/>
  <c r="C69" i="2"/>
  <c r="C67" i="2" s="1"/>
  <c r="B69" i="2"/>
  <c r="B67" i="2" s="1"/>
  <c r="G79" i="2"/>
  <c r="E79" i="2"/>
  <c r="H79" i="2" s="1"/>
  <c r="D77" i="2"/>
  <c r="D75" i="2" s="1"/>
  <c r="C77" i="2"/>
  <c r="C75" i="2" s="1"/>
  <c r="B77" i="2"/>
  <c r="B75" i="2" s="1"/>
  <c r="G87" i="2"/>
  <c r="E87" i="2"/>
  <c r="H87" i="2" s="1"/>
  <c r="D85" i="2"/>
  <c r="D83" i="2" s="1"/>
  <c r="C85" i="2"/>
  <c r="C83" i="2" s="1"/>
  <c r="B85" i="2"/>
  <c r="B83" i="2" s="1"/>
  <c r="G95" i="2"/>
  <c r="E95" i="2"/>
  <c r="H95" i="2" s="1"/>
  <c r="D93" i="2"/>
  <c r="D91" i="2" s="1"/>
  <c r="C93" i="2"/>
  <c r="C91" i="2" s="1"/>
  <c r="B93" i="2"/>
  <c r="B91" i="2" s="1"/>
  <c r="G103" i="2"/>
  <c r="E103" i="2"/>
  <c r="H103" i="2" s="1"/>
  <c r="D101" i="2"/>
  <c r="D99" i="2" s="1"/>
  <c r="C101" i="2"/>
  <c r="C99" i="2" s="1"/>
  <c r="B101" i="2"/>
  <c r="B99" i="2" s="1"/>
  <c r="G111" i="2"/>
  <c r="E111" i="2"/>
  <c r="H111" i="2" s="1"/>
  <c r="D109" i="2"/>
  <c r="D107" i="2" s="1"/>
  <c r="C109" i="2"/>
  <c r="C107" i="2" s="1"/>
  <c r="B109" i="2"/>
  <c r="B107" i="2" s="1"/>
  <c r="G47" i="2"/>
  <c r="E47" i="2"/>
  <c r="H47" i="2" s="1"/>
  <c r="D45" i="2"/>
  <c r="D43" i="2" s="1"/>
  <c r="C45" i="2"/>
  <c r="C43" i="2" s="1"/>
  <c r="B45" i="2"/>
  <c r="B43" i="2" s="1"/>
  <c r="G39" i="2"/>
  <c r="E39" i="2"/>
  <c r="H39" i="2" s="1"/>
  <c r="D37" i="2"/>
  <c r="D35" i="2" s="1"/>
  <c r="C37" i="2"/>
  <c r="C35" i="2" s="1"/>
  <c r="B37" i="2"/>
  <c r="B35" i="2" s="1"/>
  <c r="G55" i="2"/>
  <c r="E55" i="2"/>
  <c r="H55" i="2" s="1"/>
  <c r="D53" i="2"/>
  <c r="D51" i="2" s="1"/>
  <c r="C53" i="2"/>
  <c r="C51" i="2" s="1"/>
  <c r="B53" i="2"/>
  <c r="B51" i="2" s="1"/>
  <c r="G31" i="2"/>
  <c r="E31" i="2"/>
  <c r="H31" i="2" s="1"/>
  <c r="D29" i="2"/>
  <c r="D27" i="2" s="1"/>
  <c r="C29" i="2"/>
  <c r="C27" i="2" s="1"/>
  <c r="B29" i="2"/>
  <c r="B27" i="2" s="1"/>
  <c r="G23" i="2"/>
  <c r="H23" i="2"/>
  <c r="D21" i="2"/>
  <c r="D19" i="2" s="1"/>
  <c r="C21" i="2"/>
  <c r="C19" i="2" s="1"/>
  <c r="B21" i="2"/>
  <c r="B19" i="2" s="1"/>
  <c r="F71" i="2" l="1"/>
  <c r="E67" i="2"/>
  <c r="E59" i="2"/>
  <c r="H61" i="2"/>
  <c r="H60" i="2" s="1"/>
  <c r="E75" i="2"/>
  <c r="F63" i="2"/>
  <c r="H69" i="2"/>
  <c r="H68" i="2" s="1"/>
  <c r="E83" i="2"/>
  <c r="H77" i="2"/>
  <c r="H76" i="2" s="1"/>
  <c r="E91" i="2"/>
  <c r="F79" i="2"/>
  <c r="H85" i="2"/>
  <c r="H84" i="2" s="1"/>
  <c r="F87" i="2"/>
  <c r="H93" i="2"/>
  <c r="H92" i="2" s="1"/>
  <c r="F95" i="2"/>
  <c r="E107" i="2"/>
  <c r="E99" i="2"/>
  <c r="H101" i="2"/>
  <c r="H100" i="2" s="1"/>
  <c r="F103" i="2"/>
  <c r="H109" i="2"/>
  <c r="H108" i="2" s="1"/>
  <c r="F111" i="2"/>
  <c r="E51" i="2"/>
  <c r="E43" i="2"/>
  <c r="E35" i="2"/>
  <c r="H45" i="2"/>
  <c r="H44" i="2" s="1"/>
  <c r="F47" i="2"/>
  <c r="H37" i="2"/>
  <c r="H36" i="2" s="1"/>
  <c r="E19" i="2"/>
  <c r="E27" i="2"/>
  <c r="F39" i="2"/>
  <c r="H53" i="2"/>
  <c r="H52" i="2" s="1"/>
  <c r="F55" i="2"/>
  <c r="H29" i="2"/>
  <c r="H28" i="2" s="1"/>
  <c r="F31" i="2"/>
  <c r="H21" i="2"/>
  <c r="H20" i="2" s="1"/>
  <c r="F23" i="2"/>
  <c r="B13" i="2" l="1"/>
  <c r="B11" i="2" s="1"/>
  <c r="C13" i="2"/>
  <c r="C11" i="2" s="1"/>
  <c r="D13" i="2"/>
  <c r="D11" i="2" s="1"/>
  <c r="E15" i="2"/>
  <c r="E11" i="2" l="1"/>
  <c r="H15" i="2"/>
  <c r="G15" i="2" l="1"/>
  <c r="H13" i="2" l="1"/>
  <c r="H12" i="2" s="1"/>
  <c r="F15" i="2"/>
  <c r="H114" i="2"/>
  <c r="H112" i="2" l="1"/>
  <c r="H113" i="2" s="1"/>
</calcChain>
</file>

<file path=xl/sharedStrings.xml><?xml version="1.0" encoding="utf-8"?>
<sst xmlns="http://schemas.openxmlformats.org/spreadsheetml/2006/main" count="570" uniqueCount="51">
  <si>
    <t>Сумма налога на добавленную стоимость (рублей), ставка налога на добавленную стоимость (процентов)</t>
  </si>
  <si>
    <t>Категории</t>
  </si>
  <si>
    <t>Цены поставщиков</t>
  </si>
  <si>
    <t>Средняя цена за единицу</t>
  </si>
  <si>
    <t>Начальная (максимальная) цена</t>
  </si>
  <si>
    <t>Сведения о цене на аналогичные (сопоставимые) товары, содержащиеся в ЕАИСТ и АИС "Портал поставщиков"</t>
  </si>
  <si>
    <t>Поставщики</t>
  </si>
  <si>
    <t>X</t>
  </si>
  <si>
    <t>Наименование товара, технические характеристики</t>
  </si>
  <si>
    <t>Количество единиц товара</t>
  </si>
  <si>
    <t>Модель, производитель</t>
  </si>
  <si>
    <t>Цена за единицу товара без учета налога на добавленную стоимость</t>
  </si>
  <si>
    <t>Итого стоимость товара без учета налога на добавленную стоимость</t>
  </si>
  <si>
    <t>Контроль сопоставимости финансовых условий</t>
  </si>
  <si>
    <t>Коэффициент вариации</t>
  </si>
  <si>
    <t>Сумма налога на добавленную стоимость (рублей)</t>
  </si>
  <si>
    <t>Ставка налога на добавленную (процентов)</t>
  </si>
  <si>
    <t>Итого цена единицы товара, начальная сумма цен единиц товара с учетом налога на добавленную стоимость</t>
  </si>
  <si>
    <t>Дата сбора данных</t>
  </si>
  <si>
    <t>Срок действия цен</t>
  </si>
  <si>
    <t>(подпись / расшифровка подписи)</t>
  </si>
  <si>
    <t>Итого начальная (максимальная) цена договора (цена лота) (начальная цена единицы товара, начальная сумма цен единиц товара) без учета налога на добавленную стоимость</t>
  </si>
  <si>
    <t>Итого начальная (максимальная) цена договора (цена лота), начальная цена единицы товара, начальная сумма цен единиц товара с учетом налога на добавленную стоимость</t>
  </si>
  <si>
    <t>Различия между максимальной и минимальной ценой (в %)</t>
  </si>
  <si>
    <t>в соответствии с техническим заданием</t>
  </si>
  <si>
    <t>Приложение к Протоколу начальной (максимальной) цены  договора</t>
  </si>
  <si>
    <t>Каска защитная (Средства индивидуальной защиты головы от механических воздействий)
Характеристики в соответствии с Техническим заданием</t>
  </si>
  <si>
    <t>Перчатки (Средства индивидуальной защиты рук для защиты от механических воздействий (истирания)
Характеристики в соответствии с Техническим заданием</t>
  </si>
  <si>
    <t>Перчатки до 1000В (Средства индивидуальной защиты рук диэлектрические)
Характеристики в соответствии с Техническим заданием</t>
  </si>
  <si>
    <t>Щиток защитный лицевой с термостойкой окантовкой (Средства индивидуальной защиты лица от термических рисков электрической дуги)
Характеристики в соответствии с Техническим заданием</t>
  </si>
  <si>
    <t>Галоши/Боты (Обувь специальная диэлектрическая резиновая или из полимерных материалов)
Характеристики в соответствии с Техническим заданием</t>
  </si>
  <si>
    <t>Коврик диэлектрический 
Характеристики в соответствии с Техническим заданием</t>
  </si>
  <si>
    <t>Пояс предохранительный, его составные части и комплектующие к нему (Средства индивидуальной защиты от падения с высоты)</t>
  </si>
  <si>
    <t>Привязи страховочные (Средства индивидуальной защиты от падения с высоты)</t>
  </si>
  <si>
    <t>Костюм/комплект (в том числе отдельными предметами: куртка, брюки, полукомбинезон, жилет) (Одежда специальная для защиты от пониженных температур, пониженных температур и ветра)</t>
  </si>
  <si>
    <t>Белье специальное утепленное (кальсоны/ панталоны утепленные, фуфайка, утепленная) Или Термобелье специальное (кальсоны/панталоны, фуфайка)</t>
  </si>
  <si>
    <t>Ботинки/Полусапоги/Сапоги (Обувь специальная для защиты от пониженных температур)</t>
  </si>
  <si>
    <t>Перчатки/Рукавицы (индивидуальной защиты рук для защиты от пониженных температур)</t>
  </si>
  <si>
    <t>Шапка (Средства индивидуальной защиты головы: головной убор для защиты от пониженных температур)</t>
  </si>
  <si>
    <t>Расчет начальной (максимальной) цены договора (цены лота) на  поставку средств индивидуальной защиты</t>
  </si>
  <si>
    <t>Дата составления                                                                                   12.11.2025</t>
  </si>
  <si>
    <t>Должность
Начальник отдела</t>
  </si>
  <si>
    <t>Тарасова Татьяна Ивановна</t>
  </si>
  <si>
    <t>КП 1</t>
  </si>
  <si>
    <t>КП 2</t>
  </si>
  <si>
    <t>КП 3</t>
  </si>
  <si>
    <t>Способ определения поставщика (подрядчика, исполнителя) -  Запрос предложений</t>
  </si>
  <si>
    <t>Цена единицы в соответствии с экспертным заключением ООО "ЕЦОЭ" от  18.12.2025 г. № 22</t>
  </si>
  <si>
    <t>Максимальное значение цены договора составляет: 1 523 139 (Один миллион пятьсот двадцать три тысячи сто тридцать девять) рублей 70 копеек, в том числе НДС 22%.</t>
  </si>
  <si>
    <t>Х</t>
  </si>
  <si>
    <t>Сумма цен единиц товаров составляет: 41 757 (Сорок одна тысяча семьсот пятьдесят семь) рублей 20 копеек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</si>
</sst>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₽&quot;_-;\-* #,##0.00\ &quot;₽&quot;_-;_-* &quot;-&quot;??\ &quot;₽&quot;_-;_-@_-"/>
    <numFmt numFmtId="43" formatCode="_-* #,##0.00_-;\-* #,##0.00_-;_-* &quot;-&quot;??_-;_-@_-"/>
    <numFmt numFmtId="164" formatCode="#,##0.00\ _₽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sz val="12"/>
      <color theme="0" tint="-0.34998626667073579"/>
      <name val="Calibri"/>
      <family val="2"/>
      <charset val="204"/>
      <scheme val="minor"/>
    </font>
    <font>
      <sz val="11"/>
      <color theme="0" tint="-0.34998626667073579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9" fillId="0" borderId="0"/>
    <xf numFmtId="0" fontId="9" fillId="0" borderId="0"/>
    <xf numFmtId="0" fontId="10" fillId="0" borderId="0"/>
    <xf numFmtId="44" fontId="11" fillId="0" borderId="0" applyFont="0" applyFill="0" applyBorder="0" applyAlignment="0" applyProtection="0"/>
    <xf numFmtId="0" fontId="10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</cellStyleXfs>
  <cellXfs count="54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4" fillId="2" borderId="0" xfId="0" applyFont="1" applyFill="1" applyAlignment="1">
      <alignment horizontal="left" wrapText="1"/>
    </xf>
    <xf numFmtId="0" fontId="3" fillId="2" borderId="0" xfId="0" applyFont="1" applyFill="1"/>
    <xf numFmtId="0" fontId="15" fillId="2" borderId="0" xfId="0" applyFont="1" applyFill="1"/>
    <xf numFmtId="0" fontId="7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14" fillId="2" borderId="0" xfId="0" applyFont="1" applyFill="1"/>
    <xf numFmtId="0" fontId="3" fillId="2" borderId="0" xfId="0" applyFont="1" applyFill="1" applyAlignment="1">
      <alignment vertical="center"/>
    </xf>
    <xf numFmtId="0" fontId="14" fillId="2" borderId="0" xfId="0" applyFont="1" applyFill="1" applyAlignment="1">
      <alignment wrapText="1"/>
    </xf>
    <xf numFmtId="2" fontId="3" fillId="2" borderId="1" xfId="0" applyNumberFormat="1" applyFont="1" applyFill="1" applyBorder="1" applyAlignment="1">
      <alignment horizontal="center" vertical="center" wrapText="1"/>
    </xf>
    <xf numFmtId="4" fontId="14" fillId="2" borderId="0" xfId="0" applyNumberFormat="1" applyFont="1" applyFill="1" applyAlignment="1">
      <alignment horizontal="left" wrapText="1"/>
    </xf>
    <xf numFmtId="0" fontId="16" fillId="2" borderId="0" xfId="0" applyFont="1" applyFill="1"/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/>
    </xf>
    <xf numFmtId="0" fontId="7" fillId="2" borderId="0" xfId="0" applyFont="1" applyFill="1" applyAlignment="1">
      <alignment horizontal="left" vertical="top" wrapText="1"/>
    </xf>
    <xf numFmtId="0" fontId="8" fillId="2" borderId="0" xfId="0" applyFont="1" applyFill="1"/>
    <xf numFmtId="0" fontId="6" fillId="2" borderId="0" xfId="0" applyFont="1" applyFill="1" applyAlignment="1">
      <alignment horizontal="left" wrapText="1"/>
    </xf>
    <xf numFmtId="0" fontId="4" fillId="2" borderId="0" xfId="0" applyFont="1" applyFill="1"/>
    <xf numFmtId="0" fontId="17" fillId="2" borderId="0" xfId="0" applyFont="1" applyFill="1"/>
    <xf numFmtId="0" fontId="18" fillId="2" borderId="0" xfId="0" applyFont="1" applyFill="1"/>
    <xf numFmtId="0" fontId="19" fillId="2" borderId="0" xfId="0" applyFont="1" applyFill="1" applyAlignment="1">
      <alignment horizontal="left" wrapText="1"/>
    </xf>
    <xf numFmtId="0" fontId="3" fillId="2" borderId="4" xfId="0" applyFont="1" applyFill="1" applyBorder="1" applyAlignment="1">
      <alignment horizontal="center" vertical="center" wrapText="1"/>
    </xf>
    <xf numFmtId="164" fontId="3" fillId="3" borderId="0" xfId="0" applyNumberFormat="1" applyFont="1" applyFill="1" applyAlignment="1">
      <alignment horizontal="center" vertical="center" wrapText="1"/>
    </xf>
    <xf numFmtId="0" fontId="3" fillId="3" borderId="0" xfId="0" applyFont="1" applyFill="1"/>
    <xf numFmtId="4" fontId="2" fillId="2" borderId="7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4" fontId="20" fillId="2" borderId="1" xfId="4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3" fillId="2" borderId="0" xfId="0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</cellXfs>
  <cellStyles count="44">
    <cellStyle name="Денежный 2" xfId="5" xr:uid="{00000000-0005-0000-0000-000002000000}"/>
    <cellStyle name="Обычный" xfId="0" builtinId="0"/>
    <cellStyle name="Обычный 2" xfId="1" xr:uid="{00000000-0005-0000-0000-000003000000}"/>
    <cellStyle name="Обычный 2 2" xfId="6" xr:uid="{00000000-0005-0000-0000-000004000000}"/>
    <cellStyle name="Обычный 2 3 2 2 4" xfId="7" xr:uid="{00000000-0005-0000-0000-000005000000}"/>
    <cellStyle name="Обычный 3" xfId="4" xr:uid="{00000000-0005-0000-0000-000006000000}"/>
    <cellStyle name="Обычный 3 2" xfId="8" xr:uid="{00000000-0005-0000-0000-000007000000}"/>
    <cellStyle name="Обычный 50" xfId="2" xr:uid="{00000000-0005-0000-0000-000008000000}"/>
    <cellStyle name="Обычный 50 2" xfId="9" xr:uid="{00000000-0005-0000-0000-000009000000}"/>
    <cellStyle name="Обычный 50 2 2" xfId="10" xr:uid="{00000000-0005-0000-0000-00000A000000}"/>
    <cellStyle name="Обычный 50 2 2 2" xfId="11" xr:uid="{00000000-0005-0000-0000-00000B000000}"/>
    <cellStyle name="Обычный 50 2 3" xfId="12" xr:uid="{00000000-0005-0000-0000-00000C000000}"/>
    <cellStyle name="Обычный 50 2 3 2" xfId="13" xr:uid="{00000000-0005-0000-0000-00000D000000}"/>
    <cellStyle name="Обычный 50 2 4" xfId="14" xr:uid="{00000000-0005-0000-0000-00000E000000}"/>
    <cellStyle name="Обычный 50 3" xfId="15" xr:uid="{00000000-0005-0000-0000-00000F000000}"/>
    <cellStyle name="Обычный 50 3 2" xfId="16" xr:uid="{00000000-0005-0000-0000-000010000000}"/>
    <cellStyle name="Обычный 50 3 2 2" xfId="17" xr:uid="{00000000-0005-0000-0000-000011000000}"/>
    <cellStyle name="Обычный 50 3 3" xfId="18" xr:uid="{00000000-0005-0000-0000-000012000000}"/>
    <cellStyle name="Обычный 50 3 3 2" xfId="19" xr:uid="{00000000-0005-0000-0000-000013000000}"/>
    <cellStyle name="Обычный 50 3 4" xfId="20" xr:uid="{00000000-0005-0000-0000-000014000000}"/>
    <cellStyle name="Обычный 50 4" xfId="21" xr:uid="{00000000-0005-0000-0000-000015000000}"/>
    <cellStyle name="Обычный 50 4 2" xfId="22" xr:uid="{00000000-0005-0000-0000-000016000000}"/>
    <cellStyle name="Обычный 50 5" xfId="23" xr:uid="{00000000-0005-0000-0000-000017000000}"/>
    <cellStyle name="Обычный 50 5 2" xfId="24" xr:uid="{00000000-0005-0000-0000-000018000000}"/>
    <cellStyle name="Обычный 50 6" xfId="25" xr:uid="{00000000-0005-0000-0000-000019000000}"/>
    <cellStyle name="Обычный 52" xfId="3" xr:uid="{00000000-0005-0000-0000-00001A000000}"/>
    <cellStyle name="Обычный 52 2" xfId="26" xr:uid="{00000000-0005-0000-0000-00001B000000}"/>
    <cellStyle name="Обычный 52 2 2" xfId="27" xr:uid="{00000000-0005-0000-0000-00001C000000}"/>
    <cellStyle name="Обычный 52 2 2 2" xfId="28" xr:uid="{00000000-0005-0000-0000-00001D000000}"/>
    <cellStyle name="Обычный 52 2 3" xfId="29" xr:uid="{00000000-0005-0000-0000-00001E000000}"/>
    <cellStyle name="Обычный 52 2 3 2" xfId="30" xr:uid="{00000000-0005-0000-0000-00001F000000}"/>
    <cellStyle name="Обычный 52 2 4" xfId="31" xr:uid="{00000000-0005-0000-0000-000020000000}"/>
    <cellStyle name="Обычный 52 3" xfId="32" xr:uid="{00000000-0005-0000-0000-000021000000}"/>
    <cellStyle name="Обычный 52 3 2" xfId="33" xr:uid="{00000000-0005-0000-0000-000022000000}"/>
    <cellStyle name="Обычный 52 3 2 2" xfId="34" xr:uid="{00000000-0005-0000-0000-000023000000}"/>
    <cellStyle name="Обычный 52 3 3" xfId="35" xr:uid="{00000000-0005-0000-0000-000024000000}"/>
    <cellStyle name="Обычный 52 3 3 2" xfId="36" xr:uid="{00000000-0005-0000-0000-000025000000}"/>
    <cellStyle name="Обычный 52 3 4" xfId="37" xr:uid="{00000000-0005-0000-0000-000026000000}"/>
    <cellStyle name="Обычный 52 4" xfId="38" xr:uid="{00000000-0005-0000-0000-000027000000}"/>
    <cellStyle name="Обычный 52 4 2" xfId="39" xr:uid="{00000000-0005-0000-0000-000028000000}"/>
    <cellStyle name="Обычный 52 5" xfId="40" xr:uid="{00000000-0005-0000-0000-000029000000}"/>
    <cellStyle name="Обычный 52 5 2" xfId="41" xr:uid="{00000000-0005-0000-0000-00002A000000}"/>
    <cellStyle name="Обычный 52 6" xfId="42" xr:uid="{00000000-0005-0000-0000-00002B000000}"/>
    <cellStyle name="Финансовый" xfId="4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2032000</xdr:colOff>
      <xdr:row>192</xdr:row>
      <xdr:rowOff>190500</xdr:rowOff>
    </xdr:from>
    <xdr:to>
      <xdr:col>3</xdr:col>
      <xdr:colOff>617220</xdr:colOff>
      <xdr:row>197</xdr:row>
      <xdr:rowOff>25400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1489C71A-E3C3-2A78-0020-C98831C48A3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2000" y="70713600"/>
          <a:ext cx="3302000" cy="825500"/>
        </a:xfrm>
        <a:prstGeom prst="rect">
          <a:avLst/>
        </a:prstGeom>
      </xdr:spPr>
    </xdr:pic>
    <xdr:clientData/>
  </xdr:twoCellAnchor>
  <xdr:twoCellAnchor editAs="oneCell">
    <xdr:from>
      <xdr:col>1</xdr:col>
      <xdr:colOff>12700</xdr:colOff>
      <xdr:row>193</xdr:row>
      <xdr:rowOff>0</xdr:rowOff>
    </xdr:from>
    <xdr:to>
      <xdr:col>3</xdr:col>
      <xdr:colOff>752475</xdr:colOff>
      <xdr:row>197</xdr:row>
      <xdr:rowOff>25400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778E23A6-BB7A-4586-91A1-B9617AD949B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2000" y="71323200"/>
          <a:ext cx="3302000" cy="825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93"/>
  <sheetViews>
    <sheetView tabSelected="1" view="pageBreakPreview" zoomScale="55" zoomScaleNormal="100" zoomScaleSheetLayoutView="55" zoomScalePageLayoutView="55" workbookViewId="0">
      <pane ySplit="7" topLeftCell="A110" activePane="bottomLeft" state="frozen"/>
      <selection pane="bottomLeft" activeCell="A118" sqref="A118:J120"/>
    </sheetView>
  </sheetViews>
  <sheetFormatPr defaultColWidth="9.140625" defaultRowHeight="15.75" x14ac:dyDescent="0.25"/>
  <cols>
    <col min="1" max="1" width="30.28515625" style="10" customWidth="1"/>
    <col min="2" max="2" width="19" style="10" customWidth="1"/>
    <col min="3" max="3" width="19.42578125" style="10" customWidth="1"/>
    <col min="4" max="4" width="23.140625" style="10" customWidth="1"/>
    <col min="5" max="7" width="20.5703125" style="10" customWidth="1"/>
    <col min="8" max="9" width="29.85546875" style="10" customWidth="1"/>
    <col min="10" max="10" width="28.42578125" style="10" customWidth="1"/>
    <col min="11" max="11" width="11.85546875" style="10" bestFit="1" customWidth="1"/>
    <col min="12" max="12" width="15.140625" style="10" customWidth="1"/>
    <col min="13" max="13" width="13" style="10" customWidth="1"/>
    <col min="14" max="14" width="12.7109375" style="10" bestFit="1" customWidth="1"/>
    <col min="15" max="16384" width="9.140625" style="10"/>
  </cols>
  <sheetData>
    <row r="1" spans="1:13" x14ac:dyDescent="0.25">
      <c r="D1" s="42" t="s">
        <v>25</v>
      </c>
      <c r="E1" s="42"/>
      <c r="F1" s="42"/>
      <c r="G1" s="42"/>
      <c r="H1" s="42"/>
      <c r="I1" s="42"/>
      <c r="J1" s="42"/>
    </row>
    <row r="2" spans="1:13" ht="9" customHeight="1" x14ac:dyDescent="0.25">
      <c r="K2" s="16"/>
    </row>
    <row r="3" spans="1:13" ht="43.5" customHeight="1" x14ac:dyDescent="0.25">
      <c r="A3" s="52" t="s">
        <v>39</v>
      </c>
      <c r="B3" s="53"/>
      <c r="C3" s="53"/>
      <c r="D3" s="53"/>
      <c r="E3" s="53"/>
      <c r="F3" s="53"/>
      <c r="G3" s="53"/>
      <c r="H3" s="53"/>
      <c r="I3" s="53"/>
      <c r="J3" s="53"/>
      <c r="K3" s="16"/>
    </row>
    <row r="4" spans="1:13" ht="42.6" customHeight="1" x14ac:dyDescent="0.25">
      <c r="A4" s="17"/>
      <c r="F4" s="44" t="s">
        <v>46</v>
      </c>
      <c r="G4" s="45"/>
      <c r="H4" s="45"/>
      <c r="I4" s="45"/>
      <c r="J4" s="45"/>
      <c r="K4" s="18"/>
    </row>
    <row r="5" spans="1:13" ht="93.6" customHeight="1" x14ac:dyDescent="0.25">
      <c r="A5" s="15" t="s">
        <v>1</v>
      </c>
      <c r="B5" s="43" t="s">
        <v>2</v>
      </c>
      <c r="C5" s="43"/>
      <c r="D5" s="43"/>
      <c r="E5" s="15" t="s">
        <v>3</v>
      </c>
      <c r="F5" s="43" t="s">
        <v>13</v>
      </c>
      <c r="G5" s="43"/>
      <c r="H5" s="15" t="s">
        <v>4</v>
      </c>
      <c r="I5" s="37" t="s">
        <v>47</v>
      </c>
      <c r="J5" s="15" t="s">
        <v>5</v>
      </c>
      <c r="K5" s="16"/>
    </row>
    <row r="6" spans="1:13" x14ac:dyDescent="0.2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37"/>
      <c r="J6" s="15">
        <v>9</v>
      </c>
      <c r="K6" s="16"/>
    </row>
    <row r="7" spans="1:13" ht="63" x14ac:dyDescent="0.25">
      <c r="A7" s="1" t="s">
        <v>6</v>
      </c>
      <c r="B7" s="15" t="s">
        <v>43</v>
      </c>
      <c r="C7" s="15" t="s">
        <v>44</v>
      </c>
      <c r="D7" s="15" t="s">
        <v>45</v>
      </c>
      <c r="E7" s="15" t="s">
        <v>7</v>
      </c>
      <c r="F7" s="15" t="s">
        <v>14</v>
      </c>
      <c r="G7" s="15" t="s">
        <v>23</v>
      </c>
      <c r="H7" s="15" t="s">
        <v>7</v>
      </c>
      <c r="I7" s="37" t="s">
        <v>7</v>
      </c>
      <c r="J7" s="15" t="s">
        <v>7</v>
      </c>
      <c r="K7" s="16"/>
    </row>
    <row r="8" spans="1:13" ht="31.5" x14ac:dyDescent="0.25">
      <c r="A8" s="1" t="s">
        <v>8</v>
      </c>
      <c r="B8" s="39" t="s">
        <v>26</v>
      </c>
      <c r="C8" s="40"/>
      <c r="D8" s="40"/>
      <c r="E8" s="40"/>
      <c r="F8" s="40"/>
      <c r="G8" s="41"/>
      <c r="H8" s="15" t="s">
        <v>7</v>
      </c>
      <c r="I8" s="37" t="s">
        <v>7</v>
      </c>
      <c r="J8" s="15" t="s">
        <v>7</v>
      </c>
      <c r="K8" s="16"/>
    </row>
    <row r="9" spans="1:13" x14ac:dyDescent="0.25">
      <c r="A9" s="1" t="s">
        <v>9</v>
      </c>
      <c r="B9" s="39">
        <v>1</v>
      </c>
      <c r="C9" s="40"/>
      <c r="D9" s="40"/>
      <c r="E9" s="40"/>
      <c r="F9" s="40"/>
      <c r="G9" s="41"/>
      <c r="H9" s="15" t="s">
        <v>7</v>
      </c>
      <c r="I9" s="37" t="s">
        <v>7</v>
      </c>
      <c r="J9" s="15" t="s">
        <v>7</v>
      </c>
      <c r="K9" s="16"/>
    </row>
    <row r="10" spans="1:13" x14ac:dyDescent="0.25">
      <c r="A10" s="1" t="s">
        <v>10</v>
      </c>
      <c r="B10" s="39" t="s">
        <v>24</v>
      </c>
      <c r="C10" s="40"/>
      <c r="D10" s="40"/>
      <c r="E10" s="40"/>
      <c r="F10" s="40"/>
      <c r="G10" s="41"/>
      <c r="H10" s="15" t="s">
        <v>7</v>
      </c>
      <c r="I10" s="37" t="s">
        <v>7</v>
      </c>
      <c r="J10" s="15" t="s">
        <v>7</v>
      </c>
      <c r="K10" s="16"/>
    </row>
    <row r="11" spans="1:13" ht="47.25" x14ac:dyDescent="0.25">
      <c r="A11" s="1" t="s">
        <v>11</v>
      </c>
      <c r="B11" s="19">
        <f>B15-B13</f>
        <v>1328.33</v>
      </c>
      <c r="C11" s="19">
        <f t="shared" ref="C11:D11" si="0">C15-C13</f>
        <v>1521.17</v>
      </c>
      <c r="D11" s="19">
        <f t="shared" si="0"/>
        <v>1475.3300000000002</v>
      </c>
      <c r="E11" s="3">
        <f>ROUND(AVERAGE(B11:D11),2)</f>
        <v>1441.61</v>
      </c>
      <c r="F11" s="15" t="s">
        <v>7</v>
      </c>
      <c r="G11" s="15" t="s">
        <v>7</v>
      </c>
      <c r="H11" s="15" t="s">
        <v>7</v>
      </c>
      <c r="I11" s="37" t="s">
        <v>49</v>
      </c>
      <c r="J11" s="15" t="s">
        <v>7</v>
      </c>
      <c r="K11" s="16"/>
    </row>
    <row r="12" spans="1:13" ht="47.25" x14ac:dyDescent="0.25">
      <c r="A12" s="1" t="s">
        <v>12</v>
      </c>
      <c r="B12" s="15" t="s">
        <v>7</v>
      </c>
      <c r="C12" s="15" t="s">
        <v>7</v>
      </c>
      <c r="D12" s="15" t="s">
        <v>7</v>
      </c>
      <c r="E12" s="15" t="s">
        <v>7</v>
      </c>
      <c r="F12" s="15" t="s">
        <v>7</v>
      </c>
      <c r="G12" s="15" t="s">
        <v>7</v>
      </c>
      <c r="H12" s="4">
        <f>H15-H13</f>
        <v>1417.98</v>
      </c>
      <c r="I12" s="4">
        <f>I15-I13</f>
        <v>1306.56</v>
      </c>
      <c r="J12" s="15" t="s">
        <v>7</v>
      </c>
      <c r="K12" s="16"/>
    </row>
    <row r="13" spans="1:13" ht="47.25" x14ac:dyDescent="0.25">
      <c r="A13" s="1" t="s">
        <v>15</v>
      </c>
      <c r="B13" s="19">
        <f>ROUND(B15/(1+B14)*B14,2)</f>
        <v>265.67</v>
      </c>
      <c r="C13" s="19">
        <f t="shared" ref="C13:D13" si="1">ROUND(C15/(1+C14)*C14,2)</f>
        <v>304.23</v>
      </c>
      <c r="D13" s="19">
        <f t="shared" si="1"/>
        <v>295.07</v>
      </c>
      <c r="E13" s="15" t="s">
        <v>7</v>
      </c>
      <c r="F13" s="15" t="s">
        <v>7</v>
      </c>
      <c r="G13" s="15" t="s">
        <v>7</v>
      </c>
      <c r="H13" s="15">
        <f t="shared" ref="H13:I13" si="2">ROUND(H15/(1+H14)*H14,2)</f>
        <v>311.95</v>
      </c>
      <c r="I13" s="37">
        <f t="shared" si="2"/>
        <v>287.44</v>
      </c>
      <c r="J13" s="15" t="s">
        <v>7</v>
      </c>
      <c r="K13" s="16"/>
    </row>
    <row r="14" spans="1:13" ht="31.5" x14ac:dyDescent="0.25">
      <c r="A14" s="1" t="s">
        <v>16</v>
      </c>
      <c r="B14" s="5">
        <v>0.2</v>
      </c>
      <c r="C14" s="5">
        <v>0.2</v>
      </c>
      <c r="D14" s="5">
        <v>0.2</v>
      </c>
      <c r="E14" s="15" t="s">
        <v>7</v>
      </c>
      <c r="F14" s="15" t="s">
        <v>7</v>
      </c>
      <c r="G14" s="15" t="s">
        <v>7</v>
      </c>
      <c r="H14" s="5">
        <v>0.22</v>
      </c>
      <c r="I14" s="5">
        <v>0.22</v>
      </c>
      <c r="J14" s="15"/>
      <c r="K14" s="16"/>
    </row>
    <row r="15" spans="1:13" s="33" customFormat="1" ht="63" x14ac:dyDescent="0.25">
      <c r="A15" s="2" t="s">
        <v>17</v>
      </c>
      <c r="B15" s="34">
        <v>1594</v>
      </c>
      <c r="C15" s="35">
        <v>1825.4</v>
      </c>
      <c r="D15" s="35">
        <v>1770.4</v>
      </c>
      <c r="E15" s="3">
        <f>ROUND((B15+C15+D15)/3,2)</f>
        <v>1729.93</v>
      </c>
      <c r="F15" s="4">
        <f>STDEV(B15,C15,D15)/E15*100</f>
        <v>6.9882064854642145</v>
      </c>
      <c r="G15" s="3">
        <f>(MAX(B15:D15)*100/MIN(B15:D15))-100</f>
        <v>14.516938519447933</v>
      </c>
      <c r="H15" s="4">
        <f>E15*B9</f>
        <v>1729.93</v>
      </c>
      <c r="I15" s="38">
        <v>1594</v>
      </c>
      <c r="J15" s="31" t="s">
        <v>7</v>
      </c>
      <c r="K15" s="32"/>
      <c r="L15" s="32"/>
      <c r="M15" s="32"/>
    </row>
    <row r="16" spans="1:13" ht="31.5" x14ac:dyDescent="0.25">
      <c r="A16" s="1" t="s">
        <v>8</v>
      </c>
      <c r="B16" s="39" t="s">
        <v>27</v>
      </c>
      <c r="C16" s="40"/>
      <c r="D16" s="40"/>
      <c r="E16" s="40"/>
      <c r="F16" s="40"/>
      <c r="G16" s="41"/>
      <c r="H16" s="15" t="s">
        <v>7</v>
      </c>
      <c r="I16" s="37" t="s">
        <v>7</v>
      </c>
      <c r="J16" s="15" t="s">
        <v>7</v>
      </c>
      <c r="K16" s="16"/>
    </row>
    <row r="17" spans="1:13" x14ac:dyDescent="0.25">
      <c r="A17" s="1" t="s">
        <v>9</v>
      </c>
      <c r="B17" s="39">
        <v>1</v>
      </c>
      <c r="C17" s="40"/>
      <c r="D17" s="40"/>
      <c r="E17" s="40"/>
      <c r="F17" s="40"/>
      <c r="G17" s="41"/>
      <c r="H17" s="15" t="s">
        <v>7</v>
      </c>
      <c r="I17" s="37" t="s">
        <v>7</v>
      </c>
      <c r="J17" s="15" t="s">
        <v>7</v>
      </c>
      <c r="K17" s="16"/>
    </row>
    <row r="18" spans="1:13" x14ac:dyDescent="0.25">
      <c r="A18" s="1" t="s">
        <v>10</v>
      </c>
      <c r="B18" s="39" t="s">
        <v>24</v>
      </c>
      <c r="C18" s="40"/>
      <c r="D18" s="40"/>
      <c r="E18" s="40"/>
      <c r="F18" s="40"/>
      <c r="G18" s="41"/>
      <c r="H18" s="15" t="s">
        <v>7</v>
      </c>
      <c r="I18" s="37" t="s">
        <v>7</v>
      </c>
      <c r="J18" s="15" t="s">
        <v>7</v>
      </c>
      <c r="K18" s="16"/>
    </row>
    <row r="19" spans="1:13" ht="47.25" x14ac:dyDescent="0.25">
      <c r="A19" s="1" t="s">
        <v>11</v>
      </c>
      <c r="B19" s="19">
        <f>B23-B21</f>
        <v>35.83</v>
      </c>
      <c r="C19" s="19">
        <f t="shared" ref="C19:D19" si="3">C23-C21</f>
        <v>36.85</v>
      </c>
      <c r="D19" s="19">
        <f t="shared" si="3"/>
        <v>42.51</v>
      </c>
      <c r="E19" s="3">
        <f>ROUND(AVERAGE(B19:D19),2)</f>
        <v>38.4</v>
      </c>
      <c r="F19" s="15" t="s">
        <v>7</v>
      </c>
      <c r="G19" s="15" t="s">
        <v>7</v>
      </c>
      <c r="H19" s="15" t="s">
        <v>7</v>
      </c>
      <c r="I19" s="37" t="s">
        <v>7</v>
      </c>
      <c r="J19" s="15" t="s">
        <v>7</v>
      </c>
      <c r="K19" s="16"/>
    </row>
    <row r="20" spans="1:13" ht="47.25" x14ac:dyDescent="0.25">
      <c r="A20" s="1" t="s">
        <v>12</v>
      </c>
      <c r="B20" s="15" t="s">
        <v>7</v>
      </c>
      <c r="C20" s="15" t="s">
        <v>7</v>
      </c>
      <c r="D20" s="15" t="s">
        <v>7</v>
      </c>
      <c r="E20" s="15" t="s">
        <v>7</v>
      </c>
      <c r="F20" s="15" t="s">
        <v>7</v>
      </c>
      <c r="G20" s="15" t="s">
        <v>7</v>
      </c>
      <c r="H20" s="4">
        <f>H23-H21</f>
        <v>37.769999999999996</v>
      </c>
      <c r="I20" s="4">
        <f>I23-I21</f>
        <v>30.880000000000003</v>
      </c>
      <c r="J20" s="15" t="s">
        <v>7</v>
      </c>
      <c r="K20" s="16"/>
    </row>
    <row r="21" spans="1:13" ht="47.25" x14ac:dyDescent="0.25">
      <c r="A21" s="1" t="s">
        <v>15</v>
      </c>
      <c r="B21" s="19">
        <f>ROUND(B23/(1+B22)*B22,2)</f>
        <v>7.17</v>
      </c>
      <c r="C21" s="19">
        <f t="shared" ref="C21:D21" si="4">ROUND(C23/(1+C22)*C22,2)</f>
        <v>7.37</v>
      </c>
      <c r="D21" s="19">
        <f t="shared" si="4"/>
        <v>8.5</v>
      </c>
      <c r="E21" s="15" t="s">
        <v>7</v>
      </c>
      <c r="F21" s="15" t="s">
        <v>7</v>
      </c>
      <c r="G21" s="15" t="s">
        <v>7</v>
      </c>
      <c r="H21" s="15">
        <f t="shared" ref="H21:I21" si="5">ROUND(H23/(1+H22)*H22,2)</f>
        <v>8.31</v>
      </c>
      <c r="I21" s="37">
        <f t="shared" si="5"/>
        <v>6.79</v>
      </c>
      <c r="J21" s="15" t="s">
        <v>7</v>
      </c>
      <c r="K21" s="16"/>
    </row>
    <row r="22" spans="1:13" ht="31.5" x14ac:dyDescent="0.25">
      <c r="A22" s="1" t="s">
        <v>16</v>
      </c>
      <c r="B22" s="5">
        <v>0.2</v>
      </c>
      <c r="C22" s="5">
        <v>0.2</v>
      </c>
      <c r="D22" s="5">
        <v>0.2</v>
      </c>
      <c r="E22" s="15" t="s">
        <v>7</v>
      </c>
      <c r="F22" s="15" t="s">
        <v>7</v>
      </c>
      <c r="G22" s="15" t="s">
        <v>7</v>
      </c>
      <c r="H22" s="5">
        <v>0.22</v>
      </c>
      <c r="I22" s="5">
        <v>0.22</v>
      </c>
      <c r="J22" s="15"/>
      <c r="K22" s="16"/>
    </row>
    <row r="23" spans="1:13" s="33" customFormat="1" ht="63" x14ac:dyDescent="0.25">
      <c r="A23" s="2" t="s">
        <v>17</v>
      </c>
      <c r="B23" s="34">
        <v>43</v>
      </c>
      <c r="C23" s="35">
        <v>44.22</v>
      </c>
      <c r="D23" s="35">
        <v>51.01</v>
      </c>
      <c r="E23" s="3">
        <f>ROUND((B23+C23+D23)/3,2)</f>
        <v>46.08</v>
      </c>
      <c r="F23" s="4">
        <f>STDEV(B23,C23,D23)/E23*100</f>
        <v>9.3657103510590716</v>
      </c>
      <c r="G23" s="3">
        <f>(MAX(B23:D23)*100/MIN(B23:D23))-100</f>
        <v>18.627906976744185</v>
      </c>
      <c r="H23" s="4">
        <f>E23*B17</f>
        <v>46.08</v>
      </c>
      <c r="I23" s="38">
        <v>37.67</v>
      </c>
      <c r="J23" s="31" t="s">
        <v>7</v>
      </c>
      <c r="K23" s="32"/>
      <c r="L23" s="32"/>
      <c r="M23" s="32"/>
    </row>
    <row r="24" spans="1:13" ht="31.5" x14ac:dyDescent="0.25">
      <c r="A24" s="1" t="s">
        <v>8</v>
      </c>
      <c r="B24" s="39" t="s">
        <v>28</v>
      </c>
      <c r="C24" s="40"/>
      <c r="D24" s="40"/>
      <c r="E24" s="40"/>
      <c r="F24" s="40"/>
      <c r="G24" s="41"/>
      <c r="H24" s="15" t="s">
        <v>7</v>
      </c>
      <c r="I24" s="37" t="s">
        <v>7</v>
      </c>
      <c r="J24" s="15" t="s">
        <v>7</v>
      </c>
      <c r="K24" s="16"/>
    </row>
    <row r="25" spans="1:13" x14ac:dyDescent="0.25">
      <c r="A25" s="1" t="s">
        <v>9</v>
      </c>
      <c r="B25" s="39">
        <v>1</v>
      </c>
      <c r="C25" s="40"/>
      <c r="D25" s="40"/>
      <c r="E25" s="40"/>
      <c r="F25" s="40"/>
      <c r="G25" s="41"/>
      <c r="H25" s="15" t="s">
        <v>7</v>
      </c>
      <c r="I25" s="37" t="s">
        <v>7</v>
      </c>
      <c r="J25" s="15" t="s">
        <v>7</v>
      </c>
      <c r="K25" s="16"/>
    </row>
    <row r="26" spans="1:13" x14ac:dyDescent="0.25">
      <c r="A26" s="1" t="s">
        <v>10</v>
      </c>
      <c r="B26" s="39" t="s">
        <v>24</v>
      </c>
      <c r="C26" s="40"/>
      <c r="D26" s="40"/>
      <c r="E26" s="40"/>
      <c r="F26" s="40"/>
      <c r="G26" s="41"/>
      <c r="H26" s="15" t="s">
        <v>7</v>
      </c>
      <c r="I26" s="37" t="s">
        <v>7</v>
      </c>
      <c r="J26" s="15" t="s">
        <v>7</v>
      </c>
      <c r="K26" s="16"/>
    </row>
    <row r="27" spans="1:13" ht="47.25" x14ac:dyDescent="0.25">
      <c r="A27" s="1" t="s">
        <v>11</v>
      </c>
      <c r="B27" s="19">
        <f>B31-B29</f>
        <v>668.33</v>
      </c>
      <c r="C27" s="19">
        <f t="shared" ref="C27:D27" si="6">C31-C29</f>
        <v>759.27</v>
      </c>
      <c r="D27" s="19">
        <f t="shared" si="6"/>
        <v>740.37000000000012</v>
      </c>
      <c r="E27" s="3">
        <f>ROUND(AVERAGE(B27:D27),2)</f>
        <v>722.66</v>
      </c>
      <c r="F27" s="15" t="s">
        <v>7</v>
      </c>
      <c r="G27" s="15" t="s">
        <v>7</v>
      </c>
      <c r="H27" s="15" t="s">
        <v>7</v>
      </c>
      <c r="I27" s="37" t="s">
        <v>7</v>
      </c>
      <c r="J27" s="15" t="s">
        <v>7</v>
      </c>
      <c r="K27" s="16"/>
    </row>
    <row r="28" spans="1:13" ht="47.25" x14ac:dyDescent="0.25">
      <c r="A28" s="1" t="s">
        <v>12</v>
      </c>
      <c r="B28" s="15" t="s">
        <v>7</v>
      </c>
      <c r="C28" s="15" t="s">
        <v>7</v>
      </c>
      <c r="D28" s="15" t="s">
        <v>7</v>
      </c>
      <c r="E28" s="15" t="s">
        <v>7</v>
      </c>
      <c r="F28" s="15" t="s">
        <v>7</v>
      </c>
      <c r="G28" s="15" t="s">
        <v>7</v>
      </c>
      <c r="H28" s="4">
        <f>H31-H29</f>
        <v>710.81000000000006</v>
      </c>
      <c r="I28" s="4">
        <f>I31-I29</f>
        <v>709.02</v>
      </c>
      <c r="J28" s="15" t="s">
        <v>7</v>
      </c>
      <c r="K28" s="16"/>
    </row>
    <row r="29" spans="1:13" ht="47.25" x14ac:dyDescent="0.25">
      <c r="A29" s="1" t="s">
        <v>15</v>
      </c>
      <c r="B29" s="19">
        <f>ROUND(B31/(1+B30)*B30,2)</f>
        <v>133.66999999999999</v>
      </c>
      <c r="C29" s="19">
        <f t="shared" ref="C29:D29" si="7">ROUND(C31/(1+C30)*C30,2)</f>
        <v>151.85</v>
      </c>
      <c r="D29" s="19">
        <f t="shared" si="7"/>
        <v>148.07</v>
      </c>
      <c r="E29" s="15" t="s">
        <v>7</v>
      </c>
      <c r="F29" s="15" t="s">
        <v>7</v>
      </c>
      <c r="G29" s="15" t="s">
        <v>7</v>
      </c>
      <c r="H29" s="15">
        <f t="shared" ref="H29:I29" si="8">ROUND(H31/(1+H30)*H30,2)</f>
        <v>156.38</v>
      </c>
      <c r="I29" s="37">
        <f t="shared" si="8"/>
        <v>155.97999999999999</v>
      </c>
      <c r="J29" s="15" t="s">
        <v>7</v>
      </c>
      <c r="K29" s="16"/>
    </row>
    <row r="30" spans="1:13" ht="31.5" x14ac:dyDescent="0.25">
      <c r="A30" s="1" t="s">
        <v>16</v>
      </c>
      <c r="B30" s="5">
        <v>0.2</v>
      </c>
      <c r="C30" s="5">
        <v>0.2</v>
      </c>
      <c r="D30" s="5">
        <v>0.2</v>
      </c>
      <c r="E30" s="15" t="s">
        <v>7</v>
      </c>
      <c r="F30" s="15" t="s">
        <v>7</v>
      </c>
      <c r="G30" s="15" t="s">
        <v>7</v>
      </c>
      <c r="H30" s="5">
        <v>0.22</v>
      </c>
      <c r="I30" s="5">
        <v>0.22</v>
      </c>
      <c r="J30" s="15"/>
      <c r="K30" s="16"/>
    </row>
    <row r="31" spans="1:13" s="33" customFormat="1" ht="63" x14ac:dyDescent="0.25">
      <c r="A31" s="2" t="s">
        <v>17</v>
      </c>
      <c r="B31" s="34">
        <v>802</v>
      </c>
      <c r="C31" s="35">
        <v>911.12</v>
      </c>
      <c r="D31" s="35">
        <v>888.44</v>
      </c>
      <c r="E31" s="3">
        <f>ROUND((B31+C31+D31)/3,2)</f>
        <v>867.19</v>
      </c>
      <c r="F31" s="4">
        <f>STDEV(B31,C31,D31)/E31*100</f>
        <v>6.6399522015293853</v>
      </c>
      <c r="G31" s="3">
        <f>(MAX(B31:D31)*100/MIN(B31:D31))-100</f>
        <v>13.605985037406484</v>
      </c>
      <c r="H31" s="4">
        <f>E31*B25</f>
        <v>867.19</v>
      </c>
      <c r="I31" s="38">
        <v>865</v>
      </c>
      <c r="J31" s="31" t="s">
        <v>7</v>
      </c>
      <c r="K31" s="32"/>
      <c r="L31" s="32"/>
      <c r="M31" s="32"/>
    </row>
    <row r="32" spans="1:13" ht="31.5" x14ac:dyDescent="0.25">
      <c r="A32" s="1" t="s">
        <v>8</v>
      </c>
      <c r="B32" s="39" t="s">
        <v>29</v>
      </c>
      <c r="C32" s="40"/>
      <c r="D32" s="40"/>
      <c r="E32" s="40"/>
      <c r="F32" s="40"/>
      <c r="G32" s="41"/>
      <c r="H32" s="15" t="s">
        <v>7</v>
      </c>
      <c r="I32" s="37" t="s">
        <v>49</v>
      </c>
      <c r="J32" s="15" t="s">
        <v>7</v>
      </c>
      <c r="K32" s="16"/>
    </row>
    <row r="33" spans="1:13" x14ac:dyDescent="0.25">
      <c r="A33" s="1" t="s">
        <v>9</v>
      </c>
      <c r="B33" s="39">
        <v>1</v>
      </c>
      <c r="C33" s="40"/>
      <c r="D33" s="40"/>
      <c r="E33" s="40"/>
      <c r="F33" s="40"/>
      <c r="G33" s="41"/>
      <c r="H33" s="15" t="s">
        <v>7</v>
      </c>
      <c r="I33" s="37" t="s">
        <v>49</v>
      </c>
      <c r="J33" s="15" t="s">
        <v>7</v>
      </c>
      <c r="K33" s="16"/>
    </row>
    <row r="34" spans="1:13" x14ac:dyDescent="0.25">
      <c r="A34" s="1" t="s">
        <v>10</v>
      </c>
      <c r="B34" s="39" t="s">
        <v>24</v>
      </c>
      <c r="C34" s="40"/>
      <c r="D34" s="40"/>
      <c r="E34" s="40"/>
      <c r="F34" s="40"/>
      <c r="G34" s="41"/>
      <c r="H34" s="15" t="s">
        <v>7</v>
      </c>
      <c r="I34" s="37" t="s">
        <v>49</v>
      </c>
      <c r="J34" s="15" t="s">
        <v>7</v>
      </c>
      <c r="K34" s="16"/>
    </row>
    <row r="35" spans="1:13" ht="47.25" x14ac:dyDescent="0.25">
      <c r="A35" s="1" t="s">
        <v>11</v>
      </c>
      <c r="B35" s="19">
        <f>B39-B37</f>
        <v>2496.9</v>
      </c>
      <c r="C35" s="19">
        <f t="shared" ref="C35:D35" si="9">C39-C37</f>
        <v>2905.93</v>
      </c>
      <c r="D35" s="19">
        <f t="shared" si="9"/>
        <v>2975.42</v>
      </c>
      <c r="E35" s="3">
        <f>ROUND(AVERAGE(B35:D35),2)</f>
        <v>2792.75</v>
      </c>
      <c r="F35" s="15" t="s">
        <v>7</v>
      </c>
      <c r="G35" s="15" t="s">
        <v>7</v>
      </c>
      <c r="H35" s="15" t="s">
        <v>7</v>
      </c>
      <c r="I35" s="37" t="s">
        <v>49</v>
      </c>
      <c r="J35" s="15" t="s">
        <v>7</v>
      </c>
      <c r="K35" s="16"/>
    </row>
    <row r="36" spans="1:13" ht="47.25" x14ac:dyDescent="0.25">
      <c r="A36" s="1" t="s">
        <v>12</v>
      </c>
      <c r="B36" s="15" t="s">
        <v>7</v>
      </c>
      <c r="C36" s="15" t="s">
        <v>7</v>
      </c>
      <c r="D36" s="15" t="s">
        <v>7</v>
      </c>
      <c r="E36" s="15" t="s">
        <v>7</v>
      </c>
      <c r="F36" s="15" t="s">
        <v>7</v>
      </c>
      <c r="G36" s="15" t="s">
        <v>7</v>
      </c>
      <c r="H36" s="4">
        <f>H39-H37</f>
        <v>2746.9700000000003</v>
      </c>
      <c r="I36" s="4">
        <f>I39-I37</f>
        <v>2506.2599999999998</v>
      </c>
      <c r="J36" s="15" t="s">
        <v>7</v>
      </c>
      <c r="K36" s="16"/>
    </row>
    <row r="37" spans="1:13" ht="47.25" x14ac:dyDescent="0.25">
      <c r="A37" s="1" t="s">
        <v>15</v>
      </c>
      <c r="B37" s="19">
        <f>ROUND(B39/(1+B38)*B38,2)</f>
        <v>499.38</v>
      </c>
      <c r="C37" s="19">
        <f t="shared" ref="C37:D37" si="10">ROUND(C39/(1+C38)*C38,2)</f>
        <v>581.19000000000005</v>
      </c>
      <c r="D37" s="19">
        <f t="shared" si="10"/>
        <v>595.08000000000004</v>
      </c>
      <c r="E37" s="15" t="s">
        <v>7</v>
      </c>
      <c r="F37" s="15" t="s">
        <v>7</v>
      </c>
      <c r="G37" s="15" t="s">
        <v>7</v>
      </c>
      <c r="H37" s="15">
        <f t="shared" ref="H37:I37" si="11">ROUND(H39/(1+H38)*H38,2)</f>
        <v>604.33000000000004</v>
      </c>
      <c r="I37" s="37">
        <f t="shared" si="11"/>
        <v>551.38</v>
      </c>
      <c r="J37" s="15" t="s">
        <v>7</v>
      </c>
      <c r="K37" s="16"/>
    </row>
    <row r="38" spans="1:13" ht="31.5" x14ac:dyDescent="0.25">
      <c r="A38" s="1" t="s">
        <v>16</v>
      </c>
      <c r="B38" s="5">
        <v>0.2</v>
      </c>
      <c r="C38" s="5">
        <v>0.2</v>
      </c>
      <c r="D38" s="5">
        <v>0.2</v>
      </c>
      <c r="E38" s="15" t="s">
        <v>7</v>
      </c>
      <c r="F38" s="15" t="s">
        <v>7</v>
      </c>
      <c r="G38" s="15" t="s">
        <v>7</v>
      </c>
      <c r="H38" s="5">
        <v>0.22</v>
      </c>
      <c r="I38" s="5">
        <v>0.22</v>
      </c>
      <c r="J38" s="15"/>
      <c r="K38" s="16"/>
    </row>
    <row r="39" spans="1:13" s="33" customFormat="1" ht="63" x14ac:dyDescent="0.25">
      <c r="A39" s="2" t="s">
        <v>17</v>
      </c>
      <c r="B39" s="34">
        <v>2996.28</v>
      </c>
      <c r="C39" s="35">
        <v>3487.12</v>
      </c>
      <c r="D39" s="35">
        <v>3570.5</v>
      </c>
      <c r="E39" s="3">
        <f>ROUND((B39+C39+D39)/3,2)</f>
        <v>3351.3</v>
      </c>
      <c r="F39" s="4">
        <f>STDEV(B39,C39,D39)/E39*100</f>
        <v>9.2581975176872948</v>
      </c>
      <c r="G39" s="3">
        <f>(MAX(B39:D39)*100/MIN(B39:D39))-100</f>
        <v>19.164430560561755</v>
      </c>
      <c r="H39" s="4">
        <f>E39*B33</f>
        <v>3351.3</v>
      </c>
      <c r="I39" s="38">
        <v>3057.64</v>
      </c>
      <c r="J39" s="31" t="s">
        <v>7</v>
      </c>
      <c r="K39" s="32"/>
      <c r="L39" s="32"/>
      <c r="M39" s="32"/>
    </row>
    <row r="40" spans="1:13" ht="31.5" x14ac:dyDescent="0.25">
      <c r="A40" s="1" t="s">
        <v>8</v>
      </c>
      <c r="B40" s="39" t="s">
        <v>30</v>
      </c>
      <c r="C40" s="40"/>
      <c r="D40" s="40"/>
      <c r="E40" s="40"/>
      <c r="F40" s="40"/>
      <c r="G40" s="41"/>
      <c r="H40" s="15" t="s">
        <v>7</v>
      </c>
      <c r="I40" s="37" t="s">
        <v>7</v>
      </c>
      <c r="J40" s="15" t="s">
        <v>7</v>
      </c>
      <c r="K40" s="16"/>
    </row>
    <row r="41" spans="1:13" x14ac:dyDescent="0.25">
      <c r="A41" s="1" t="s">
        <v>9</v>
      </c>
      <c r="B41" s="39">
        <v>1</v>
      </c>
      <c r="C41" s="40"/>
      <c r="D41" s="40"/>
      <c r="E41" s="40"/>
      <c r="F41" s="40"/>
      <c r="G41" s="41"/>
      <c r="H41" s="15" t="s">
        <v>7</v>
      </c>
      <c r="I41" s="37" t="s">
        <v>7</v>
      </c>
      <c r="J41" s="15" t="s">
        <v>7</v>
      </c>
      <c r="K41" s="16"/>
    </row>
    <row r="42" spans="1:13" x14ac:dyDescent="0.25">
      <c r="A42" s="1" t="s">
        <v>10</v>
      </c>
      <c r="B42" s="39" t="s">
        <v>24</v>
      </c>
      <c r="C42" s="40"/>
      <c r="D42" s="40"/>
      <c r="E42" s="40"/>
      <c r="F42" s="40"/>
      <c r="G42" s="41"/>
      <c r="H42" s="15" t="s">
        <v>7</v>
      </c>
      <c r="I42" s="37" t="s">
        <v>7</v>
      </c>
      <c r="J42" s="15" t="s">
        <v>7</v>
      </c>
      <c r="K42" s="16"/>
    </row>
    <row r="43" spans="1:13" ht="47.25" x14ac:dyDescent="0.25">
      <c r="A43" s="1" t="s">
        <v>11</v>
      </c>
      <c r="B43" s="19">
        <f>B47-B45</f>
        <v>812.5</v>
      </c>
      <c r="C43" s="19">
        <f t="shared" ref="C43:D43" si="12">C47-C45</f>
        <v>958.33</v>
      </c>
      <c r="D43" s="19">
        <f t="shared" si="12"/>
        <v>916.02</v>
      </c>
      <c r="E43" s="3">
        <f>ROUND(AVERAGE(B43:D43),2)</f>
        <v>895.62</v>
      </c>
      <c r="F43" s="15" t="s">
        <v>7</v>
      </c>
      <c r="G43" s="15" t="s">
        <v>7</v>
      </c>
      <c r="H43" s="15" t="s">
        <v>7</v>
      </c>
      <c r="I43" s="37" t="s">
        <v>7</v>
      </c>
      <c r="J43" s="15" t="s">
        <v>7</v>
      </c>
      <c r="K43" s="16"/>
    </row>
    <row r="44" spans="1:13" ht="47.25" x14ac:dyDescent="0.25">
      <c r="A44" s="1" t="s">
        <v>12</v>
      </c>
      <c r="B44" s="15" t="s">
        <v>7</v>
      </c>
      <c r="C44" s="15" t="s">
        <v>7</v>
      </c>
      <c r="D44" s="15" t="s">
        <v>7</v>
      </c>
      <c r="E44" s="15" t="s">
        <v>7</v>
      </c>
      <c r="F44" s="15" t="s">
        <v>7</v>
      </c>
      <c r="G44" s="15" t="s">
        <v>7</v>
      </c>
      <c r="H44" s="4">
        <f>H47-H45</f>
        <v>880.93000000000006</v>
      </c>
      <c r="I44" s="4">
        <f>I47-I45</f>
        <v>821.8599999999999</v>
      </c>
      <c r="J44" s="15" t="s">
        <v>7</v>
      </c>
      <c r="K44" s="16"/>
    </row>
    <row r="45" spans="1:13" ht="47.25" x14ac:dyDescent="0.25">
      <c r="A45" s="1" t="s">
        <v>15</v>
      </c>
      <c r="B45" s="19">
        <f>ROUND(B47/(1+B46)*B46,2)</f>
        <v>162.5</v>
      </c>
      <c r="C45" s="19">
        <f t="shared" ref="C45:D45" si="13">ROUND(C47/(1+C46)*C46,2)</f>
        <v>191.67</v>
      </c>
      <c r="D45" s="19">
        <f t="shared" si="13"/>
        <v>183.21</v>
      </c>
      <c r="E45" s="15" t="s">
        <v>7</v>
      </c>
      <c r="F45" s="15" t="s">
        <v>7</v>
      </c>
      <c r="G45" s="15" t="s">
        <v>7</v>
      </c>
      <c r="H45" s="15">
        <f t="shared" ref="H45:I45" si="14">ROUND(H47/(1+H46)*H46,2)</f>
        <v>193.81</v>
      </c>
      <c r="I45" s="37">
        <f t="shared" si="14"/>
        <v>180.81</v>
      </c>
      <c r="J45" s="15" t="s">
        <v>7</v>
      </c>
      <c r="K45" s="16"/>
    </row>
    <row r="46" spans="1:13" ht="31.5" x14ac:dyDescent="0.25">
      <c r="A46" s="1" t="s">
        <v>16</v>
      </c>
      <c r="B46" s="5">
        <v>0.2</v>
      </c>
      <c r="C46" s="5">
        <v>0.2</v>
      </c>
      <c r="D46" s="5">
        <v>0.2</v>
      </c>
      <c r="E46" s="15" t="s">
        <v>7</v>
      </c>
      <c r="F46" s="15" t="s">
        <v>7</v>
      </c>
      <c r="G46" s="15" t="s">
        <v>7</v>
      </c>
      <c r="H46" s="5">
        <v>0.22</v>
      </c>
      <c r="I46" s="5">
        <v>0.22</v>
      </c>
      <c r="J46" s="15"/>
      <c r="K46" s="16"/>
    </row>
    <row r="47" spans="1:13" s="33" customFormat="1" ht="63" x14ac:dyDescent="0.25">
      <c r="A47" s="2" t="s">
        <v>17</v>
      </c>
      <c r="B47" s="34">
        <v>975</v>
      </c>
      <c r="C47" s="35">
        <v>1150</v>
      </c>
      <c r="D47" s="35">
        <v>1099.23</v>
      </c>
      <c r="E47" s="3">
        <f>ROUND((B47+C47+D47)/3,2)</f>
        <v>1074.74</v>
      </c>
      <c r="F47" s="4">
        <f>STDEV(B47,C47,D47)/E47*100</f>
        <v>8.3771922831637333</v>
      </c>
      <c r="G47" s="3">
        <f>(MAX(B47:D47)*100/MIN(B47:D47))-100</f>
        <v>17.948717948717942</v>
      </c>
      <c r="H47" s="4">
        <f>E47*B41</f>
        <v>1074.74</v>
      </c>
      <c r="I47" s="38">
        <v>1002.67</v>
      </c>
      <c r="J47" s="31" t="s">
        <v>7</v>
      </c>
      <c r="K47" s="32"/>
      <c r="L47" s="32"/>
      <c r="M47" s="32"/>
    </row>
    <row r="48" spans="1:13" ht="31.5" x14ac:dyDescent="0.25">
      <c r="A48" s="1" t="s">
        <v>8</v>
      </c>
      <c r="B48" s="39" t="s">
        <v>31</v>
      </c>
      <c r="C48" s="40"/>
      <c r="D48" s="40"/>
      <c r="E48" s="40"/>
      <c r="F48" s="40"/>
      <c r="G48" s="41"/>
      <c r="H48" s="15" t="s">
        <v>7</v>
      </c>
      <c r="I48" s="37" t="s">
        <v>7</v>
      </c>
      <c r="J48" s="15" t="s">
        <v>7</v>
      </c>
      <c r="K48" s="16"/>
    </row>
    <row r="49" spans="1:13" x14ac:dyDescent="0.25">
      <c r="A49" s="1" t="s">
        <v>9</v>
      </c>
      <c r="B49" s="39">
        <v>1</v>
      </c>
      <c r="C49" s="40"/>
      <c r="D49" s="40"/>
      <c r="E49" s="40"/>
      <c r="F49" s="40"/>
      <c r="G49" s="41"/>
      <c r="H49" s="15" t="s">
        <v>7</v>
      </c>
      <c r="I49" s="37" t="s">
        <v>7</v>
      </c>
      <c r="J49" s="15" t="s">
        <v>7</v>
      </c>
      <c r="K49" s="16"/>
    </row>
    <row r="50" spans="1:13" x14ac:dyDescent="0.25">
      <c r="A50" s="1" t="s">
        <v>10</v>
      </c>
      <c r="B50" s="39" t="s">
        <v>24</v>
      </c>
      <c r="C50" s="40"/>
      <c r="D50" s="40"/>
      <c r="E50" s="40"/>
      <c r="F50" s="40"/>
      <c r="G50" s="41"/>
      <c r="H50" s="15" t="s">
        <v>7</v>
      </c>
      <c r="I50" s="37" t="s">
        <v>7</v>
      </c>
      <c r="J50" s="15" t="s">
        <v>7</v>
      </c>
      <c r="K50" s="16"/>
    </row>
    <row r="51" spans="1:13" ht="47.25" x14ac:dyDescent="0.25">
      <c r="A51" s="1" t="s">
        <v>11</v>
      </c>
      <c r="B51" s="19">
        <f>B55-B53</f>
        <v>307.09999999999997</v>
      </c>
      <c r="C51" s="19">
        <f t="shared" ref="C51:D51" si="15">C55-C53</f>
        <v>352.21</v>
      </c>
      <c r="D51" s="19">
        <f t="shared" si="15"/>
        <v>342.66999999999996</v>
      </c>
      <c r="E51" s="3">
        <f>ROUND(AVERAGE(B51:D51),2)</f>
        <v>333.99</v>
      </c>
      <c r="F51" s="15" t="s">
        <v>7</v>
      </c>
      <c r="G51" s="15" t="s">
        <v>7</v>
      </c>
      <c r="H51" s="15" t="s">
        <v>7</v>
      </c>
      <c r="I51" s="37" t="s">
        <v>7</v>
      </c>
      <c r="J51" s="15" t="s">
        <v>7</v>
      </c>
      <c r="K51" s="16"/>
    </row>
    <row r="52" spans="1:13" ht="47.25" x14ac:dyDescent="0.25">
      <c r="A52" s="1" t="s">
        <v>12</v>
      </c>
      <c r="B52" s="15" t="s">
        <v>7</v>
      </c>
      <c r="C52" s="15" t="s">
        <v>7</v>
      </c>
      <c r="D52" s="15" t="s">
        <v>7</v>
      </c>
      <c r="E52" s="15" t="s">
        <v>7</v>
      </c>
      <c r="F52" s="15" t="s">
        <v>7</v>
      </c>
      <c r="G52" s="15" t="s">
        <v>7</v>
      </c>
      <c r="H52" s="4">
        <f>H55-H53</f>
        <v>328.52000000000004</v>
      </c>
      <c r="I52" s="4">
        <f>I55-I53</f>
        <v>328.52000000000004</v>
      </c>
      <c r="J52" s="15" t="s">
        <v>7</v>
      </c>
      <c r="K52" s="16"/>
    </row>
    <row r="53" spans="1:13" ht="47.25" x14ac:dyDescent="0.25">
      <c r="A53" s="1" t="s">
        <v>15</v>
      </c>
      <c r="B53" s="19">
        <f>ROUND(B55/(1+B54)*B54,2)</f>
        <v>61.42</v>
      </c>
      <c r="C53" s="19">
        <f t="shared" ref="C53:D53" si="16">ROUND(C55/(1+C54)*C54,2)</f>
        <v>70.44</v>
      </c>
      <c r="D53" s="19">
        <f t="shared" si="16"/>
        <v>68.540000000000006</v>
      </c>
      <c r="E53" s="15" t="s">
        <v>7</v>
      </c>
      <c r="F53" s="15" t="s">
        <v>7</v>
      </c>
      <c r="G53" s="15" t="s">
        <v>7</v>
      </c>
      <c r="H53" s="15">
        <f t="shared" ref="H53:I53" si="17">ROUND(H55/(1+H54)*H54,2)</f>
        <v>72.27</v>
      </c>
      <c r="I53" s="37">
        <f t="shared" si="17"/>
        <v>72.27</v>
      </c>
      <c r="J53" s="15" t="s">
        <v>7</v>
      </c>
      <c r="K53" s="16"/>
    </row>
    <row r="54" spans="1:13" ht="31.5" x14ac:dyDescent="0.25">
      <c r="A54" s="1" t="s">
        <v>16</v>
      </c>
      <c r="B54" s="5">
        <v>0.2</v>
      </c>
      <c r="C54" s="5">
        <v>0.2</v>
      </c>
      <c r="D54" s="5">
        <v>0.2</v>
      </c>
      <c r="E54" s="15" t="s">
        <v>7</v>
      </c>
      <c r="F54" s="15" t="s">
        <v>7</v>
      </c>
      <c r="G54" s="15" t="s">
        <v>7</v>
      </c>
      <c r="H54" s="5">
        <v>0.22</v>
      </c>
      <c r="I54" s="5">
        <v>0.22</v>
      </c>
      <c r="J54" s="15"/>
      <c r="K54" s="16"/>
    </row>
    <row r="55" spans="1:13" s="33" customFormat="1" ht="63" x14ac:dyDescent="0.25">
      <c r="A55" s="2" t="s">
        <v>17</v>
      </c>
      <c r="B55" s="34">
        <v>368.52</v>
      </c>
      <c r="C55" s="35">
        <v>422.65</v>
      </c>
      <c r="D55" s="35">
        <v>411.21</v>
      </c>
      <c r="E55" s="3">
        <f>ROUND((B55+C55+D55)/3,2)</f>
        <v>400.79</v>
      </c>
      <c r="F55" s="4">
        <f>STDEV(B55,C55,D55)/E55*100</f>
        <v>7.1181504330226675</v>
      </c>
      <c r="G55" s="3">
        <f>(MAX(B55:D55)*100/MIN(B55:D55))-100</f>
        <v>14.688483664387292</v>
      </c>
      <c r="H55" s="4">
        <f>E55*B49</f>
        <v>400.79</v>
      </c>
      <c r="I55" s="38">
        <v>400.79</v>
      </c>
      <c r="J55" s="31" t="s">
        <v>7</v>
      </c>
      <c r="K55" s="32"/>
      <c r="L55" s="32"/>
      <c r="M55" s="32"/>
    </row>
    <row r="56" spans="1:13" ht="30.95" customHeight="1" x14ac:dyDescent="0.25">
      <c r="A56" s="1" t="s">
        <v>8</v>
      </c>
      <c r="B56" s="39" t="s">
        <v>32</v>
      </c>
      <c r="C56" s="40"/>
      <c r="D56" s="40"/>
      <c r="E56" s="40"/>
      <c r="F56" s="40"/>
      <c r="G56" s="41"/>
      <c r="H56" s="15" t="s">
        <v>7</v>
      </c>
      <c r="I56" s="37" t="s">
        <v>7</v>
      </c>
      <c r="J56" s="15" t="s">
        <v>7</v>
      </c>
      <c r="K56" s="16"/>
    </row>
    <row r="57" spans="1:13" x14ac:dyDescent="0.25">
      <c r="A57" s="1" t="s">
        <v>9</v>
      </c>
      <c r="B57" s="39">
        <v>1</v>
      </c>
      <c r="C57" s="40"/>
      <c r="D57" s="40"/>
      <c r="E57" s="40"/>
      <c r="F57" s="40"/>
      <c r="G57" s="41"/>
      <c r="H57" s="15" t="s">
        <v>7</v>
      </c>
      <c r="I57" s="37" t="s">
        <v>7</v>
      </c>
      <c r="J57" s="15" t="s">
        <v>7</v>
      </c>
      <c r="K57" s="16"/>
    </row>
    <row r="58" spans="1:13" ht="15.6" customHeight="1" x14ac:dyDescent="0.25">
      <c r="A58" s="1" t="s">
        <v>10</v>
      </c>
      <c r="B58" s="39" t="s">
        <v>24</v>
      </c>
      <c r="C58" s="40"/>
      <c r="D58" s="40"/>
      <c r="E58" s="40"/>
      <c r="F58" s="40"/>
      <c r="G58" s="41"/>
      <c r="H58" s="15" t="s">
        <v>7</v>
      </c>
      <c r="I58" s="37" t="s">
        <v>7</v>
      </c>
      <c r="J58" s="15" t="s">
        <v>7</v>
      </c>
      <c r="K58" s="16"/>
    </row>
    <row r="59" spans="1:13" ht="47.25" x14ac:dyDescent="0.25">
      <c r="A59" s="1" t="s">
        <v>11</v>
      </c>
      <c r="B59" s="19">
        <f>B63-B61</f>
        <v>6822.5</v>
      </c>
      <c r="C59" s="19">
        <f t="shared" ref="C59:D59" si="18">C63-C61</f>
        <v>7750.3600000000006</v>
      </c>
      <c r="D59" s="19">
        <f t="shared" si="18"/>
        <v>7508.9999999999991</v>
      </c>
      <c r="E59" s="3">
        <f>ROUND(AVERAGE(B59:D59),2)</f>
        <v>7360.62</v>
      </c>
      <c r="F59" s="15" t="s">
        <v>7</v>
      </c>
      <c r="G59" s="15" t="s">
        <v>7</v>
      </c>
      <c r="H59" s="15" t="s">
        <v>7</v>
      </c>
      <c r="I59" s="37" t="s">
        <v>7</v>
      </c>
      <c r="J59" s="15" t="s">
        <v>7</v>
      </c>
      <c r="K59" s="16"/>
    </row>
    <row r="60" spans="1:13" ht="47.25" x14ac:dyDescent="0.25">
      <c r="A60" s="1" t="s">
        <v>12</v>
      </c>
      <c r="B60" s="15" t="s">
        <v>7</v>
      </c>
      <c r="C60" s="15" t="s">
        <v>7</v>
      </c>
      <c r="D60" s="15" t="s">
        <v>7</v>
      </c>
      <c r="E60" s="15" t="s">
        <v>7</v>
      </c>
      <c r="F60" s="15" t="s">
        <v>7</v>
      </c>
      <c r="G60" s="15" t="s">
        <v>7</v>
      </c>
      <c r="H60" s="4">
        <f>H63-H61</f>
        <v>7239.95</v>
      </c>
      <c r="I60" s="4">
        <f>I63-I61</f>
        <v>6937.7</v>
      </c>
      <c r="J60" s="15" t="s">
        <v>7</v>
      </c>
      <c r="K60" s="16"/>
    </row>
    <row r="61" spans="1:13" ht="30.95" customHeight="1" x14ac:dyDescent="0.25">
      <c r="A61" s="1" t="s">
        <v>15</v>
      </c>
      <c r="B61" s="19">
        <f>ROUND(B63/(1+B62)*B62,2)</f>
        <v>1364.5</v>
      </c>
      <c r="C61" s="19">
        <f t="shared" ref="C61:D61" si="19">ROUND(C63/(1+C62)*C62,2)</f>
        <v>1550.07</v>
      </c>
      <c r="D61" s="19">
        <f t="shared" si="19"/>
        <v>1501.8</v>
      </c>
      <c r="E61" s="15" t="s">
        <v>7</v>
      </c>
      <c r="F61" s="15" t="s">
        <v>7</v>
      </c>
      <c r="G61" s="15" t="s">
        <v>7</v>
      </c>
      <c r="H61" s="15">
        <f t="shared" ref="H61:I61" si="20">ROUND(H63/(1+H62)*H62,2)</f>
        <v>1592.79</v>
      </c>
      <c r="I61" s="37">
        <f t="shared" si="20"/>
        <v>1526.3</v>
      </c>
      <c r="J61" s="15" t="s">
        <v>7</v>
      </c>
      <c r="K61" s="16"/>
    </row>
    <row r="62" spans="1:13" ht="31.5" x14ac:dyDescent="0.25">
      <c r="A62" s="1" t="s">
        <v>16</v>
      </c>
      <c r="B62" s="5">
        <v>0.2</v>
      </c>
      <c r="C62" s="5">
        <v>0.2</v>
      </c>
      <c r="D62" s="5">
        <v>0.2</v>
      </c>
      <c r="E62" s="15" t="s">
        <v>7</v>
      </c>
      <c r="F62" s="15" t="s">
        <v>7</v>
      </c>
      <c r="G62" s="15" t="s">
        <v>7</v>
      </c>
      <c r="H62" s="5">
        <v>0.22</v>
      </c>
      <c r="I62" s="5">
        <v>0.22</v>
      </c>
      <c r="J62" s="15"/>
      <c r="K62" s="16"/>
    </row>
    <row r="63" spans="1:13" ht="63" x14ac:dyDescent="0.25">
      <c r="A63" s="2" t="s">
        <v>17</v>
      </c>
      <c r="B63" s="34">
        <v>8187</v>
      </c>
      <c r="C63" s="35">
        <v>9300.43</v>
      </c>
      <c r="D63" s="35">
        <v>9010.7999999999993</v>
      </c>
      <c r="E63" s="3">
        <f>ROUND((B63+C63+D63)/3,2)</f>
        <v>8832.74</v>
      </c>
      <c r="F63" s="4">
        <f>STDEV(B63,C63,D63)/E63*100</f>
        <v>6.5401691976208598</v>
      </c>
      <c r="G63" s="3">
        <f>(MAX(B63:D63)*100/MIN(B63:D63))-100</f>
        <v>13.599975571027244</v>
      </c>
      <c r="H63" s="4">
        <f>E63*B57</f>
        <v>8832.74</v>
      </c>
      <c r="I63" s="4">
        <v>8464</v>
      </c>
      <c r="J63" s="15" t="s">
        <v>7</v>
      </c>
      <c r="K63" s="16"/>
    </row>
    <row r="64" spans="1:13" ht="30.95" customHeight="1" x14ac:dyDescent="0.25">
      <c r="A64" s="1" t="s">
        <v>8</v>
      </c>
      <c r="B64" s="39" t="s">
        <v>33</v>
      </c>
      <c r="C64" s="40"/>
      <c r="D64" s="40"/>
      <c r="E64" s="40"/>
      <c r="F64" s="40"/>
      <c r="G64" s="41"/>
      <c r="H64" s="15" t="s">
        <v>7</v>
      </c>
      <c r="I64" s="37" t="s">
        <v>7</v>
      </c>
      <c r="J64" s="15" t="s">
        <v>7</v>
      </c>
      <c r="K64" s="16"/>
    </row>
    <row r="65" spans="1:11" x14ac:dyDescent="0.25">
      <c r="A65" s="1" t="s">
        <v>9</v>
      </c>
      <c r="B65" s="39">
        <v>1</v>
      </c>
      <c r="C65" s="40"/>
      <c r="D65" s="40"/>
      <c r="E65" s="40"/>
      <c r="F65" s="40"/>
      <c r="G65" s="41"/>
      <c r="H65" s="15" t="s">
        <v>7</v>
      </c>
      <c r="I65" s="37" t="s">
        <v>7</v>
      </c>
      <c r="J65" s="15" t="s">
        <v>7</v>
      </c>
      <c r="K65" s="16"/>
    </row>
    <row r="66" spans="1:11" ht="15.6" customHeight="1" x14ac:dyDescent="0.25">
      <c r="A66" s="1" t="s">
        <v>10</v>
      </c>
      <c r="B66" s="39" t="s">
        <v>24</v>
      </c>
      <c r="C66" s="40"/>
      <c r="D66" s="40"/>
      <c r="E66" s="40"/>
      <c r="F66" s="40"/>
      <c r="G66" s="41"/>
      <c r="H66" s="15" t="s">
        <v>7</v>
      </c>
      <c r="I66" s="37" t="s">
        <v>7</v>
      </c>
      <c r="J66" s="15" t="s">
        <v>7</v>
      </c>
      <c r="K66" s="16"/>
    </row>
    <row r="67" spans="1:11" ht="47.25" x14ac:dyDescent="0.25">
      <c r="A67" s="1" t="s">
        <v>11</v>
      </c>
      <c r="B67" s="19">
        <f>B71-B69</f>
        <v>8058.5999999999995</v>
      </c>
      <c r="C67" s="19">
        <f t="shared" ref="C67:D67" si="21">C71-C69</f>
        <v>8833.5099999999984</v>
      </c>
      <c r="D67" s="19">
        <f t="shared" si="21"/>
        <v>9045.630000000001</v>
      </c>
      <c r="E67" s="3">
        <f>ROUND(AVERAGE(B67:D67),2)</f>
        <v>8645.91</v>
      </c>
      <c r="F67" s="15" t="s">
        <v>7</v>
      </c>
      <c r="G67" s="15" t="s">
        <v>7</v>
      </c>
      <c r="H67" s="15" t="s">
        <v>7</v>
      </c>
      <c r="I67" s="37" t="s">
        <v>7</v>
      </c>
      <c r="J67" s="15" t="s">
        <v>7</v>
      </c>
      <c r="K67" s="16"/>
    </row>
    <row r="68" spans="1:11" ht="47.25" x14ac:dyDescent="0.25">
      <c r="A68" s="1" t="s">
        <v>12</v>
      </c>
      <c r="B68" s="15" t="s">
        <v>7</v>
      </c>
      <c r="C68" s="15" t="s">
        <v>7</v>
      </c>
      <c r="D68" s="15" t="s">
        <v>7</v>
      </c>
      <c r="E68" s="15" t="s">
        <v>7</v>
      </c>
      <c r="F68" s="15" t="s">
        <v>7</v>
      </c>
      <c r="G68" s="15" t="s">
        <v>7</v>
      </c>
      <c r="H68" s="4">
        <f>H71-H69</f>
        <v>8504.18</v>
      </c>
      <c r="I68" s="4">
        <f>I71-I69</f>
        <v>6760.5</v>
      </c>
      <c r="J68" s="15" t="s">
        <v>7</v>
      </c>
      <c r="K68" s="16"/>
    </row>
    <row r="69" spans="1:11" ht="30.95" customHeight="1" x14ac:dyDescent="0.25">
      <c r="A69" s="1" t="s">
        <v>15</v>
      </c>
      <c r="B69" s="19">
        <f>ROUND(B71/(1+B70)*B70,2)</f>
        <v>1611.72</v>
      </c>
      <c r="C69" s="19">
        <f t="shared" ref="C69:D69" si="22">ROUND(C71/(1+C70)*C70,2)</f>
        <v>1766.7</v>
      </c>
      <c r="D69" s="19">
        <f t="shared" si="22"/>
        <v>1809.13</v>
      </c>
      <c r="E69" s="15" t="s">
        <v>7</v>
      </c>
      <c r="F69" s="15" t="s">
        <v>7</v>
      </c>
      <c r="G69" s="15" t="s">
        <v>7</v>
      </c>
      <c r="H69" s="15">
        <f t="shared" ref="H69:I69" si="23">ROUND(H71/(1+H70)*H70,2)</f>
        <v>1870.92</v>
      </c>
      <c r="I69" s="37">
        <f t="shared" si="23"/>
        <v>1487.31</v>
      </c>
      <c r="J69" s="15" t="s">
        <v>7</v>
      </c>
      <c r="K69" s="16"/>
    </row>
    <row r="70" spans="1:11" ht="31.5" x14ac:dyDescent="0.25">
      <c r="A70" s="1" t="s">
        <v>16</v>
      </c>
      <c r="B70" s="5">
        <v>0.2</v>
      </c>
      <c r="C70" s="5">
        <v>0.2</v>
      </c>
      <c r="D70" s="5">
        <v>0.2</v>
      </c>
      <c r="E70" s="15" t="s">
        <v>7</v>
      </c>
      <c r="F70" s="15" t="s">
        <v>7</v>
      </c>
      <c r="G70" s="15" t="s">
        <v>7</v>
      </c>
      <c r="H70" s="5">
        <v>0.22</v>
      </c>
      <c r="I70" s="5">
        <v>0.22</v>
      </c>
      <c r="J70" s="15"/>
      <c r="K70" s="16"/>
    </row>
    <row r="71" spans="1:11" ht="63" x14ac:dyDescent="0.25">
      <c r="A71" s="2" t="s">
        <v>17</v>
      </c>
      <c r="B71" s="34">
        <v>9670.32</v>
      </c>
      <c r="C71" s="35">
        <v>10600.21</v>
      </c>
      <c r="D71" s="35">
        <v>10854.76</v>
      </c>
      <c r="E71" s="3">
        <f>ROUND((B71+C71+D71)/3,2)</f>
        <v>10375.1</v>
      </c>
      <c r="F71" s="4">
        <f>STDEV(B71,C71,D71)/E71*100</f>
        <v>6.0094205390095992</v>
      </c>
      <c r="G71" s="3">
        <f>(MAX(B71:D71)*100/MIN(B71:D71))-100</f>
        <v>12.248198611834979</v>
      </c>
      <c r="H71" s="4">
        <f>E71*B65</f>
        <v>10375.1</v>
      </c>
      <c r="I71" s="4">
        <v>8247.81</v>
      </c>
      <c r="J71" s="15" t="s">
        <v>7</v>
      </c>
      <c r="K71" s="16"/>
    </row>
    <row r="72" spans="1:11" ht="30.95" customHeight="1" x14ac:dyDescent="0.25">
      <c r="A72" s="1" t="s">
        <v>8</v>
      </c>
      <c r="B72" s="39" t="s">
        <v>34</v>
      </c>
      <c r="C72" s="40"/>
      <c r="D72" s="40"/>
      <c r="E72" s="40"/>
      <c r="F72" s="40"/>
      <c r="G72" s="41"/>
      <c r="H72" s="15" t="s">
        <v>7</v>
      </c>
      <c r="I72" s="37" t="s">
        <v>7</v>
      </c>
      <c r="J72" s="15" t="s">
        <v>7</v>
      </c>
      <c r="K72" s="16"/>
    </row>
    <row r="73" spans="1:11" x14ac:dyDescent="0.25">
      <c r="A73" s="1" t="s">
        <v>9</v>
      </c>
      <c r="B73" s="39">
        <v>1</v>
      </c>
      <c r="C73" s="40"/>
      <c r="D73" s="40"/>
      <c r="E73" s="40"/>
      <c r="F73" s="40"/>
      <c r="G73" s="41"/>
      <c r="H73" s="15" t="s">
        <v>7</v>
      </c>
      <c r="I73" s="37" t="s">
        <v>7</v>
      </c>
      <c r="J73" s="15" t="s">
        <v>7</v>
      </c>
      <c r="K73" s="16"/>
    </row>
    <row r="74" spans="1:11" ht="15.6" customHeight="1" x14ac:dyDescent="0.25">
      <c r="A74" s="1" t="s">
        <v>10</v>
      </c>
      <c r="B74" s="39" t="s">
        <v>24</v>
      </c>
      <c r="C74" s="40"/>
      <c r="D74" s="40"/>
      <c r="E74" s="40"/>
      <c r="F74" s="40"/>
      <c r="G74" s="41"/>
      <c r="H74" s="15" t="s">
        <v>7</v>
      </c>
      <c r="I74" s="37" t="s">
        <v>7</v>
      </c>
      <c r="J74" s="15" t="s">
        <v>7</v>
      </c>
      <c r="K74" s="16"/>
    </row>
    <row r="75" spans="1:11" ht="47.25" x14ac:dyDescent="0.25">
      <c r="A75" s="1" t="s">
        <v>11</v>
      </c>
      <c r="B75" s="19">
        <f>B79-B77</f>
        <v>8892</v>
      </c>
      <c r="C75" s="19">
        <f t="shared" ref="C75:D75" si="24">C79-C77</f>
        <v>9596.4800000000014</v>
      </c>
      <c r="D75" s="19">
        <f t="shared" si="24"/>
        <v>9781.2000000000007</v>
      </c>
      <c r="E75" s="3">
        <f>ROUND(AVERAGE(B75:D75),2)</f>
        <v>9423.23</v>
      </c>
      <c r="F75" s="15" t="s">
        <v>7</v>
      </c>
      <c r="G75" s="15" t="s">
        <v>7</v>
      </c>
      <c r="H75" s="15" t="s">
        <v>7</v>
      </c>
      <c r="I75" s="37" t="s">
        <v>7</v>
      </c>
      <c r="J75" s="15" t="s">
        <v>7</v>
      </c>
      <c r="K75" s="16"/>
    </row>
    <row r="76" spans="1:11" ht="47.25" x14ac:dyDescent="0.25">
      <c r="A76" s="1" t="s">
        <v>12</v>
      </c>
      <c r="B76" s="15" t="s">
        <v>7</v>
      </c>
      <c r="C76" s="15" t="s">
        <v>7</v>
      </c>
      <c r="D76" s="15" t="s">
        <v>7</v>
      </c>
      <c r="E76" s="15" t="s">
        <v>7</v>
      </c>
      <c r="F76" s="15" t="s">
        <v>7</v>
      </c>
      <c r="G76" s="15" t="s">
        <v>7</v>
      </c>
      <c r="H76" s="4">
        <f>H79-H77</f>
        <v>9268.75</v>
      </c>
      <c r="I76" s="4">
        <f>I79-I77</f>
        <v>9268.75</v>
      </c>
      <c r="J76" s="15" t="s">
        <v>7</v>
      </c>
      <c r="K76" s="16"/>
    </row>
    <row r="77" spans="1:11" ht="30.95" customHeight="1" x14ac:dyDescent="0.25">
      <c r="A77" s="1" t="s">
        <v>15</v>
      </c>
      <c r="B77" s="19">
        <f>ROUND(B79/(1+B78)*B78,2)</f>
        <v>1778.4</v>
      </c>
      <c r="C77" s="19">
        <f t="shared" ref="C77:D77" si="25">ROUND(C79/(1+C78)*C78,2)</f>
        <v>1919.3</v>
      </c>
      <c r="D77" s="19">
        <f t="shared" si="25"/>
        <v>1956.24</v>
      </c>
      <c r="E77" s="15" t="s">
        <v>7</v>
      </c>
      <c r="F77" s="15" t="s">
        <v>7</v>
      </c>
      <c r="G77" s="15" t="s">
        <v>7</v>
      </c>
      <c r="H77" s="15">
        <f t="shared" ref="H77:I77" si="26">ROUND(H79/(1+H78)*H78,2)</f>
        <v>2039.12</v>
      </c>
      <c r="I77" s="37">
        <f t="shared" si="26"/>
        <v>2039.12</v>
      </c>
      <c r="J77" s="15" t="s">
        <v>7</v>
      </c>
      <c r="K77" s="16"/>
    </row>
    <row r="78" spans="1:11" ht="31.5" x14ac:dyDescent="0.25">
      <c r="A78" s="1" t="s">
        <v>16</v>
      </c>
      <c r="B78" s="5">
        <v>0.2</v>
      </c>
      <c r="C78" s="5">
        <v>0.2</v>
      </c>
      <c r="D78" s="5">
        <v>0.2</v>
      </c>
      <c r="E78" s="15" t="s">
        <v>7</v>
      </c>
      <c r="F78" s="15" t="s">
        <v>7</v>
      </c>
      <c r="G78" s="15" t="s">
        <v>7</v>
      </c>
      <c r="H78" s="5">
        <v>0.22</v>
      </c>
      <c r="I78" s="5">
        <v>0.22</v>
      </c>
      <c r="J78" s="15"/>
      <c r="K78" s="16"/>
    </row>
    <row r="79" spans="1:11" ht="63" x14ac:dyDescent="0.25">
      <c r="A79" s="2" t="s">
        <v>17</v>
      </c>
      <c r="B79" s="34">
        <v>10670.4</v>
      </c>
      <c r="C79" s="35">
        <v>11515.78</v>
      </c>
      <c r="D79" s="35">
        <v>11737.44</v>
      </c>
      <c r="E79" s="3">
        <f>ROUND((B79+C79+D79)/3,2)</f>
        <v>11307.87</v>
      </c>
      <c r="F79" s="4">
        <f>STDEV(B79,C79,D79)/E79*100</f>
        <v>4.9795674224676238</v>
      </c>
      <c r="G79" s="3">
        <f>(MAX(B79:D79)*100/MIN(B79:D79))-100</f>
        <v>10</v>
      </c>
      <c r="H79" s="4">
        <f>E79*B73</f>
        <v>11307.87</v>
      </c>
      <c r="I79" s="4">
        <v>11307.87</v>
      </c>
      <c r="J79" s="15" t="s">
        <v>7</v>
      </c>
      <c r="K79" s="16"/>
    </row>
    <row r="80" spans="1:11" ht="30.95" customHeight="1" x14ac:dyDescent="0.25">
      <c r="A80" s="1" t="s">
        <v>8</v>
      </c>
      <c r="B80" s="39" t="s">
        <v>35</v>
      </c>
      <c r="C80" s="40"/>
      <c r="D80" s="40"/>
      <c r="E80" s="40"/>
      <c r="F80" s="40"/>
      <c r="G80" s="41"/>
      <c r="H80" s="15" t="s">
        <v>7</v>
      </c>
      <c r="I80" s="37" t="s">
        <v>7</v>
      </c>
      <c r="J80" s="15" t="s">
        <v>7</v>
      </c>
      <c r="K80" s="16"/>
    </row>
    <row r="81" spans="1:11" x14ac:dyDescent="0.25">
      <c r="A81" s="1" t="s">
        <v>9</v>
      </c>
      <c r="B81" s="39">
        <v>1</v>
      </c>
      <c r="C81" s="40"/>
      <c r="D81" s="40"/>
      <c r="E81" s="40"/>
      <c r="F81" s="40"/>
      <c r="G81" s="41"/>
      <c r="H81" s="15" t="s">
        <v>7</v>
      </c>
      <c r="I81" s="37" t="s">
        <v>7</v>
      </c>
      <c r="J81" s="15" t="s">
        <v>7</v>
      </c>
      <c r="K81" s="16"/>
    </row>
    <row r="82" spans="1:11" ht="15.6" customHeight="1" x14ac:dyDescent="0.25">
      <c r="A82" s="1" t="s">
        <v>10</v>
      </c>
      <c r="B82" s="39" t="s">
        <v>24</v>
      </c>
      <c r="C82" s="40"/>
      <c r="D82" s="40"/>
      <c r="E82" s="40"/>
      <c r="F82" s="40"/>
      <c r="G82" s="41"/>
      <c r="H82" s="15" t="s">
        <v>7</v>
      </c>
      <c r="I82" s="37" t="s">
        <v>7</v>
      </c>
      <c r="J82" s="15" t="s">
        <v>7</v>
      </c>
      <c r="K82" s="16"/>
    </row>
    <row r="83" spans="1:11" ht="47.25" x14ac:dyDescent="0.25">
      <c r="A83" s="1" t="s">
        <v>11</v>
      </c>
      <c r="B83" s="19">
        <f>B87-B85</f>
        <v>1287.7</v>
      </c>
      <c r="C83" s="19">
        <f t="shared" ref="C83:D83" si="27">C87-C85</f>
        <v>1445.08</v>
      </c>
      <c r="D83" s="19">
        <f t="shared" si="27"/>
        <v>1417.76</v>
      </c>
      <c r="E83" s="3">
        <f>ROUND(AVERAGE(B83:D83),2)</f>
        <v>1383.51</v>
      </c>
      <c r="F83" s="15" t="s">
        <v>7</v>
      </c>
      <c r="G83" s="15" t="s">
        <v>7</v>
      </c>
      <c r="H83" s="15" t="s">
        <v>7</v>
      </c>
      <c r="I83" s="37" t="s">
        <v>7</v>
      </c>
      <c r="J83" s="15" t="s">
        <v>7</v>
      </c>
      <c r="K83" s="16"/>
    </row>
    <row r="84" spans="1:11" ht="47.25" x14ac:dyDescent="0.25">
      <c r="A84" s="1" t="s">
        <v>12</v>
      </c>
      <c r="B84" s="15" t="s">
        <v>7</v>
      </c>
      <c r="C84" s="15" t="s">
        <v>7</v>
      </c>
      <c r="D84" s="15" t="s">
        <v>7</v>
      </c>
      <c r="E84" s="15" t="s">
        <v>7</v>
      </c>
      <c r="F84" s="15" t="s">
        <v>7</v>
      </c>
      <c r="G84" s="15" t="s">
        <v>7</v>
      </c>
      <c r="H84" s="4">
        <f>H87-H85</f>
        <v>1360.8400000000001</v>
      </c>
      <c r="I84" s="4">
        <f>I87-I85</f>
        <v>1262.3599999999999</v>
      </c>
      <c r="J84" s="15" t="s">
        <v>7</v>
      </c>
      <c r="K84" s="16"/>
    </row>
    <row r="85" spans="1:11" ht="30.95" customHeight="1" x14ac:dyDescent="0.25">
      <c r="A85" s="1" t="s">
        <v>15</v>
      </c>
      <c r="B85" s="19">
        <f>ROUND(B87/(1+B86)*B86,2)</f>
        <v>257.54000000000002</v>
      </c>
      <c r="C85" s="19">
        <f t="shared" ref="C85:D85" si="28">ROUND(C87/(1+C86)*C86,2)</f>
        <v>289.02</v>
      </c>
      <c r="D85" s="19">
        <f t="shared" si="28"/>
        <v>283.55</v>
      </c>
      <c r="E85" s="15" t="s">
        <v>7</v>
      </c>
      <c r="F85" s="15" t="s">
        <v>7</v>
      </c>
      <c r="G85" s="15" t="s">
        <v>7</v>
      </c>
      <c r="H85" s="15">
        <f t="shared" ref="H85:I85" si="29">ROUND(H87/(1+H86)*H86,2)</f>
        <v>299.38</v>
      </c>
      <c r="I85" s="37">
        <f t="shared" si="29"/>
        <v>277.72000000000003</v>
      </c>
      <c r="J85" s="15" t="s">
        <v>7</v>
      </c>
      <c r="K85" s="16"/>
    </row>
    <row r="86" spans="1:11" ht="31.5" x14ac:dyDescent="0.25">
      <c r="A86" s="1" t="s">
        <v>16</v>
      </c>
      <c r="B86" s="5">
        <v>0.2</v>
      </c>
      <c r="C86" s="5">
        <v>0.2</v>
      </c>
      <c r="D86" s="5">
        <v>0.2</v>
      </c>
      <c r="E86" s="15" t="s">
        <v>7</v>
      </c>
      <c r="F86" s="15" t="s">
        <v>7</v>
      </c>
      <c r="G86" s="15" t="s">
        <v>7</v>
      </c>
      <c r="H86" s="5">
        <v>0.22</v>
      </c>
      <c r="I86" s="5">
        <v>0.22</v>
      </c>
      <c r="J86" s="15"/>
      <c r="K86" s="16"/>
    </row>
    <row r="87" spans="1:11" ht="63" x14ac:dyDescent="0.25">
      <c r="A87" s="2" t="s">
        <v>17</v>
      </c>
      <c r="B87" s="34">
        <v>1545.24</v>
      </c>
      <c r="C87" s="35">
        <v>1734.1</v>
      </c>
      <c r="D87" s="35">
        <v>1701.31</v>
      </c>
      <c r="E87" s="3">
        <f>ROUND((B87+C87+D87)/3,2)</f>
        <v>1660.22</v>
      </c>
      <c r="F87" s="4">
        <f>STDEV(B87,C87,D87)/E87*100</f>
        <v>6.078317051114305</v>
      </c>
      <c r="G87" s="3">
        <f>(MAX(B87:D87)*100/MIN(B87:D87))-100</f>
        <v>12.22204964924542</v>
      </c>
      <c r="H87" s="4">
        <f>E87*B81</f>
        <v>1660.22</v>
      </c>
      <c r="I87" s="4">
        <v>1540.08</v>
      </c>
      <c r="J87" s="15" t="s">
        <v>7</v>
      </c>
      <c r="K87" s="16"/>
    </row>
    <row r="88" spans="1:11" ht="30.95" customHeight="1" x14ac:dyDescent="0.25">
      <c r="A88" s="1" t="s">
        <v>8</v>
      </c>
      <c r="B88" s="39" t="s">
        <v>36</v>
      </c>
      <c r="C88" s="40"/>
      <c r="D88" s="40"/>
      <c r="E88" s="40"/>
      <c r="F88" s="40"/>
      <c r="G88" s="41"/>
      <c r="H88" s="15" t="s">
        <v>7</v>
      </c>
      <c r="I88" s="37" t="s">
        <v>7</v>
      </c>
      <c r="J88" s="15" t="s">
        <v>7</v>
      </c>
      <c r="K88" s="16"/>
    </row>
    <row r="89" spans="1:11" x14ac:dyDescent="0.25">
      <c r="A89" s="1" t="s">
        <v>9</v>
      </c>
      <c r="B89" s="39">
        <v>1</v>
      </c>
      <c r="C89" s="40"/>
      <c r="D89" s="40"/>
      <c r="E89" s="40"/>
      <c r="F89" s="40"/>
      <c r="G89" s="41"/>
      <c r="H89" s="15" t="s">
        <v>7</v>
      </c>
      <c r="I89" s="37" t="s">
        <v>7</v>
      </c>
      <c r="J89" s="15" t="s">
        <v>7</v>
      </c>
      <c r="K89" s="16"/>
    </row>
    <row r="90" spans="1:11" ht="15.6" customHeight="1" x14ac:dyDescent="0.25">
      <c r="A90" s="1" t="s">
        <v>10</v>
      </c>
      <c r="B90" s="39" t="s">
        <v>24</v>
      </c>
      <c r="C90" s="40"/>
      <c r="D90" s="40"/>
      <c r="E90" s="40"/>
      <c r="F90" s="40"/>
      <c r="G90" s="41"/>
      <c r="H90" s="15" t="s">
        <v>7</v>
      </c>
      <c r="I90" s="37" t="s">
        <v>7</v>
      </c>
      <c r="J90" s="15" t="s">
        <v>7</v>
      </c>
      <c r="K90" s="16"/>
    </row>
    <row r="91" spans="1:11" ht="47.25" x14ac:dyDescent="0.25">
      <c r="A91" s="1" t="s">
        <v>11</v>
      </c>
      <c r="B91" s="19">
        <f>B95-B93</f>
        <v>3423.5</v>
      </c>
      <c r="C91" s="19">
        <f t="shared" ref="C91:D91" si="30">C95-C93</f>
        <v>3666.67</v>
      </c>
      <c r="D91" s="19">
        <f t="shared" si="30"/>
        <v>3773.4100000000003</v>
      </c>
      <c r="E91" s="3">
        <f>ROUND(AVERAGE(B91:D91),2)</f>
        <v>3621.19</v>
      </c>
      <c r="F91" s="15" t="s">
        <v>7</v>
      </c>
      <c r="G91" s="15" t="s">
        <v>7</v>
      </c>
      <c r="H91" s="15" t="s">
        <v>7</v>
      </c>
      <c r="I91" s="37" t="s">
        <v>7</v>
      </c>
      <c r="J91" s="15" t="s">
        <v>7</v>
      </c>
      <c r="K91" s="16"/>
    </row>
    <row r="92" spans="1:11" ht="47.25" x14ac:dyDescent="0.25">
      <c r="A92" s="1" t="s">
        <v>12</v>
      </c>
      <c r="B92" s="15" t="s">
        <v>7</v>
      </c>
      <c r="C92" s="15" t="s">
        <v>7</v>
      </c>
      <c r="D92" s="15" t="s">
        <v>7</v>
      </c>
      <c r="E92" s="15" t="s">
        <v>7</v>
      </c>
      <c r="F92" s="15" t="s">
        <v>7</v>
      </c>
      <c r="G92" s="15" t="s">
        <v>7</v>
      </c>
      <c r="H92" s="4">
        <f>H95-H93</f>
        <v>3561.8300000000004</v>
      </c>
      <c r="I92" s="4">
        <f>I95-I93</f>
        <v>3488.58</v>
      </c>
      <c r="J92" s="15" t="s">
        <v>7</v>
      </c>
      <c r="K92" s="16"/>
    </row>
    <row r="93" spans="1:11" ht="30.95" customHeight="1" x14ac:dyDescent="0.25">
      <c r="A93" s="1" t="s">
        <v>15</v>
      </c>
      <c r="B93" s="19">
        <f>ROUND(B95/(1+B94)*B94,2)</f>
        <v>684.7</v>
      </c>
      <c r="C93" s="19">
        <f t="shared" ref="C93:D93" si="31">ROUND(C95/(1+C94)*C94,2)</f>
        <v>733.33</v>
      </c>
      <c r="D93" s="19">
        <f t="shared" si="31"/>
        <v>754.68</v>
      </c>
      <c r="E93" s="15" t="s">
        <v>7</v>
      </c>
      <c r="F93" s="15" t="s">
        <v>7</v>
      </c>
      <c r="G93" s="15" t="s">
        <v>7</v>
      </c>
      <c r="H93" s="15">
        <f t="shared" ref="H93:I93" si="32">ROUND(H95/(1+H94)*H94,2)</f>
        <v>783.6</v>
      </c>
      <c r="I93" s="37">
        <f t="shared" si="32"/>
        <v>767.49</v>
      </c>
      <c r="J93" s="15" t="s">
        <v>7</v>
      </c>
      <c r="K93" s="16"/>
    </row>
    <row r="94" spans="1:11" ht="31.5" x14ac:dyDescent="0.25">
      <c r="A94" s="1" t="s">
        <v>16</v>
      </c>
      <c r="B94" s="5">
        <v>0.2</v>
      </c>
      <c r="C94" s="5">
        <v>0.2</v>
      </c>
      <c r="D94" s="5">
        <v>0.2</v>
      </c>
      <c r="E94" s="15" t="s">
        <v>7</v>
      </c>
      <c r="F94" s="15" t="s">
        <v>7</v>
      </c>
      <c r="G94" s="15" t="s">
        <v>7</v>
      </c>
      <c r="H94" s="5">
        <v>0.22</v>
      </c>
      <c r="I94" s="5">
        <v>0.22</v>
      </c>
      <c r="J94" s="15"/>
      <c r="K94" s="16"/>
    </row>
    <row r="95" spans="1:11" ht="63" x14ac:dyDescent="0.25">
      <c r="A95" s="2" t="s">
        <v>17</v>
      </c>
      <c r="B95" s="34">
        <v>4108.2</v>
      </c>
      <c r="C95" s="35">
        <v>4400</v>
      </c>
      <c r="D95" s="35">
        <v>4528.09</v>
      </c>
      <c r="E95" s="3">
        <f>ROUND((B95+C95+D95)/3,2)</f>
        <v>4345.43</v>
      </c>
      <c r="F95" s="4">
        <f>STDEV(B95,C95,D95)/E95*100</f>
        <v>4.9522905549899212</v>
      </c>
      <c r="G95" s="3">
        <f>(MAX(B95:D95)*100/MIN(B95:D95))-100</f>
        <v>10.220777956282561</v>
      </c>
      <c r="H95" s="4">
        <f>E95*B89</f>
        <v>4345.43</v>
      </c>
      <c r="I95" s="4">
        <v>4256.07</v>
      </c>
      <c r="J95" s="15" t="s">
        <v>7</v>
      </c>
      <c r="K95" s="16"/>
    </row>
    <row r="96" spans="1:11" ht="30.95" customHeight="1" x14ac:dyDescent="0.25">
      <c r="A96" s="1" t="s">
        <v>8</v>
      </c>
      <c r="B96" s="39" t="s">
        <v>37</v>
      </c>
      <c r="C96" s="40"/>
      <c r="D96" s="40"/>
      <c r="E96" s="40"/>
      <c r="F96" s="40"/>
      <c r="G96" s="41"/>
      <c r="H96" s="15" t="s">
        <v>7</v>
      </c>
      <c r="I96" s="37" t="s">
        <v>7</v>
      </c>
      <c r="J96" s="15" t="s">
        <v>7</v>
      </c>
      <c r="K96" s="16"/>
    </row>
    <row r="97" spans="1:11" x14ac:dyDescent="0.25">
      <c r="A97" s="1" t="s">
        <v>9</v>
      </c>
      <c r="B97" s="39">
        <v>1</v>
      </c>
      <c r="C97" s="40"/>
      <c r="D97" s="40"/>
      <c r="E97" s="40"/>
      <c r="F97" s="40"/>
      <c r="G97" s="41"/>
      <c r="H97" s="15" t="s">
        <v>7</v>
      </c>
      <c r="I97" s="37" t="s">
        <v>7</v>
      </c>
      <c r="J97" s="15" t="s">
        <v>7</v>
      </c>
      <c r="K97" s="16"/>
    </row>
    <row r="98" spans="1:11" ht="15.6" customHeight="1" x14ac:dyDescent="0.25">
      <c r="A98" s="1" t="s">
        <v>10</v>
      </c>
      <c r="B98" s="39" t="s">
        <v>24</v>
      </c>
      <c r="C98" s="40"/>
      <c r="D98" s="40"/>
      <c r="E98" s="40"/>
      <c r="F98" s="40"/>
      <c r="G98" s="41"/>
      <c r="H98" s="15" t="s">
        <v>7</v>
      </c>
      <c r="I98" s="37" t="s">
        <v>7</v>
      </c>
      <c r="J98" s="15" t="s">
        <v>7</v>
      </c>
      <c r="K98" s="16"/>
    </row>
    <row r="99" spans="1:11" ht="47.25" x14ac:dyDescent="0.25">
      <c r="A99" s="1" t="s">
        <v>11</v>
      </c>
      <c r="B99" s="19">
        <f>B103-B101</f>
        <v>268.33</v>
      </c>
      <c r="C99" s="19">
        <f t="shared" ref="C99:D99" si="33">C103-C101</f>
        <v>309.16000000000003</v>
      </c>
      <c r="D99" s="19">
        <f t="shared" si="33"/>
        <v>316.86</v>
      </c>
      <c r="E99" s="3">
        <f>ROUND(AVERAGE(B99:D99),2)</f>
        <v>298.12</v>
      </c>
      <c r="F99" s="15" t="s">
        <v>7</v>
      </c>
      <c r="G99" s="15" t="s">
        <v>7</v>
      </c>
      <c r="H99" s="15" t="s">
        <v>7</v>
      </c>
      <c r="I99" s="37" t="s">
        <v>7</v>
      </c>
      <c r="J99" s="15" t="s">
        <v>7</v>
      </c>
      <c r="K99" s="16"/>
    </row>
    <row r="100" spans="1:11" ht="47.25" x14ac:dyDescent="0.25">
      <c r="A100" s="1" t="s">
        <v>12</v>
      </c>
      <c r="B100" s="15" t="s">
        <v>7</v>
      </c>
      <c r="C100" s="15" t="s">
        <v>7</v>
      </c>
      <c r="D100" s="15" t="s">
        <v>7</v>
      </c>
      <c r="E100" s="15" t="s">
        <v>7</v>
      </c>
      <c r="F100" s="15" t="s">
        <v>7</v>
      </c>
      <c r="G100" s="15" t="s">
        <v>7</v>
      </c>
      <c r="H100" s="4">
        <f>H103-H101</f>
        <v>293.23</v>
      </c>
      <c r="I100" s="4">
        <f>I103-I101</f>
        <v>263.93</v>
      </c>
      <c r="J100" s="15" t="s">
        <v>7</v>
      </c>
      <c r="K100" s="16"/>
    </row>
    <row r="101" spans="1:11" ht="30.95" customHeight="1" x14ac:dyDescent="0.25">
      <c r="A101" s="1" t="s">
        <v>15</v>
      </c>
      <c r="B101" s="19">
        <f>ROUND(B103/(1+B102)*B102,2)</f>
        <v>53.67</v>
      </c>
      <c r="C101" s="19">
        <f t="shared" ref="C101:D101" si="34">ROUND(C103/(1+C102)*C102,2)</f>
        <v>61.83</v>
      </c>
      <c r="D101" s="19">
        <f t="shared" si="34"/>
        <v>63.37</v>
      </c>
      <c r="E101" s="15" t="s">
        <v>7</v>
      </c>
      <c r="F101" s="15" t="s">
        <v>7</v>
      </c>
      <c r="G101" s="15" t="s">
        <v>7</v>
      </c>
      <c r="H101" s="15">
        <f t="shared" ref="H101:I101" si="35">ROUND(H103/(1+H102)*H102,2)</f>
        <v>64.510000000000005</v>
      </c>
      <c r="I101" s="37">
        <f t="shared" si="35"/>
        <v>58.07</v>
      </c>
      <c r="J101" s="15" t="s">
        <v>7</v>
      </c>
      <c r="K101" s="16"/>
    </row>
    <row r="102" spans="1:11" ht="31.5" x14ac:dyDescent="0.25">
      <c r="A102" s="1" t="s">
        <v>16</v>
      </c>
      <c r="B102" s="5">
        <v>0.2</v>
      </c>
      <c r="C102" s="5">
        <v>0.2</v>
      </c>
      <c r="D102" s="5">
        <v>0.2</v>
      </c>
      <c r="E102" s="15" t="s">
        <v>7</v>
      </c>
      <c r="F102" s="15" t="s">
        <v>7</v>
      </c>
      <c r="G102" s="15" t="s">
        <v>7</v>
      </c>
      <c r="H102" s="5">
        <v>0.22</v>
      </c>
      <c r="I102" s="5">
        <v>0.22</v>
      </c>
      <c r="J102" s="15"/>
      <c r="K102" s="16"/>
    </row>
    <row r="103" spans="1:11" ht="63" x14ac:dyDescent="0.25">
      <c r="A103" s="2" t="s">
        <v>17</v>
      </c>
      <c r="B103" s="34">
        <v>322</v>
      </c>
      <c r="C103" s="35">
        <v>370.99</v>
      </c>
      <c r="D103" s="35">
        <v>380.23</v>
      </c>
      <c r="E103" s="3">
        <f>ROUND((B103+C103+D103)/3,2)</f>
        <v>357.74</v>
      </c>
      <c r="F103" s="4">
        <f>STDEV(B103,C103,D103)/E103*100</f>
        <v>8.7478754689062246</v>
      </c>
      <c r="G103" s="3">
        <f>(MAX(B103:D103)*100/MIN(B103:D103))-100</f>
        <v>18.08385093167702</v>
      </c>
      <c r="H103" s="4">
        <f>E103*B97</f>
        <v>357.74</v>
      </c>
      <c r="I103" s="4">
        <v>322</v>
      </c>
      <c r="J103" s="15" t="s">
        <v>7</v>
      </c>
      <c r="K103" s="16"/>
    </row>
    <row r="104" spans="1:11" ht="30.95" customHeight="1" x14ac:dyDescent="0.25">
      <c r="A104" s="1" t="s">
        <v>8</v>
      </c>
      <c r="B104" s="39" t="s">
        <v>38</v>
      </c>
      <c r="C104" s="40"/>
      <c r="D104" s="40"/>
      <c r="E104" s="40"/>
      <c r="F104" s="40"/>
      <c r="G104" s="41"/>
      <c r="H104" s="15" t="s">
        <v>7</v>
      </c>
      <c r="I104" s="37" t="s">
        <v>7</v>
      </c>
      <c r="J104" s="15" t="s">
        <v>7</v>
      </c>
      <c r="K104" s="16"/>
    </row>
    <row r="105" spans="1:11" x14ac:dyDescent="0.25">
      <c r="A105" s="1" t="s">
        <v>9</v>
      </c>
      <c r="B105" s="39">
        <v>1</v>
      </c>
      <c r="C105" s="40"/>
      <c r="D105" s="40"/>
      <c r="E105" s="40"/>
      <c r="F105" s="40"/>
      <c r="G105" s="41"/>
      <c r="H105" s="15" t="s">
        <v>7</v>
      </c>
      <c r="I105" s="37" t="s">
        <v>7</v>
      </c>
      <c r="J105" s="15" t="s">
        <v>7</v>
      </c>
      <c r="K105" s="16"/>
    </row>
    <row r="106" spans="1:11" ht="15.6" customHeight="1" x14ac:dyDescent="0.25">
      <c r="A106" s="1" t="s">
        <v>10</v>
      </c>
      <c r="B106" s="39" t="s">
        <v>24</v>
      </c>
      <c r="C106" s="40"/>
      <c r="D106" s="40"/>
      <c r="E106" s="40"/>
      <c r="F106" s="40"/>
      <c r="G106" s="41"/>
      <c r="H106" s="15" t="s">
        <v>7</v>
      </c>
      <c r="I106" s="37" t="s">
        <v>7</v>
      </c>
      <c r="J106" s="15" t="s">
        <v>7</v>
      </c>
      <c r="K106" s="16"/>
    </row>
    <row r="107" spans="1:11" ht="47.25" x14ac:dyDescent="0.25">
      <c r="A107" s="1" t="s">
        <v>11</v>
      </c>
      <c r="B107" s="19">
        <f>B111-B109</f>
        <v>518.56999999999994</v>
      </c>
      <c r="C107" s="19">
        <f t="shared" ref="C107:D107" si="36">C111-C109</f>
        <v>556.83000000000004</v>
      </c>
      <c r="D107" s="19">
        <f t="shared" si="36"/>
        <v>578.58999999999992</v>
      </c>
      <c r="E107" s="3">
        <f>ROUND(AVERAGE(B107:D107),2)</f>
        <v>551.33000000000004</v>
      </c>
      <c r="F107" s="15" t="s">
        <v>7</v>
      </c>
      <c r="G107" s="15" t="s">
        <v>7</v>
      </c>
      <c r="H107" s="15" t="s">
        <v>7</v>
      </c>
      <c r="I107" s="37" t="s">
        <v>7</v>
      </c>
      <c r="J107" s="15" t="s">
        <v>7</v>
      </c>
      <c r="K107" s="16"/>
    </row>
    <row r="108" spans="1:11" ht="47.25" x14ac:dyDescent="0.25">
      <c r="A108" s="1" t="s">
        <v>12</v>
      </c>
      <c r="B108" s="15" t="s">
        <v>7</v>
      </c>
      <c r="C108" s="15" t="s">
        <v>7</v>
      </c>
      <c r="D108" s="15" t="s">
        <v>7</v>
      </c>
      <c r="E108" s="15" t="s">
        <v>7</v>
      </c>
      <c r="F108" s="15" t="s">
        <v>7</v>
      </c>
      <c r="G108" s="15" t="s">
        <v>7</v>
      </c>
      <c r="H108" s="4">
        <f>H111-H109</f>
        <v>542.30000000000007</v>
      </c>
      <c r="I108" s="4">
        <f>I111-I109</f>
        <v>542.30000000000007</v>
      </c>
      <c r="J108" s="15" t="s">
        <v>7</v>
      </c>
      <c r="K108" s="16"/>
    </row>
    <row r="109" spans="1:11" ht="30.95" customHeight="1" x14ac:dyDescent="0.25">
      <c r="A109" s="1" t="s">
        <v>15</v>
      </c>
      <c r="B109" s="19">
        <f>ROUND(B111/(1+B110)*B110,2)</f>
        <v>103.71</v>
      </c>
      <c r="C109" s="19">
        <f t="shared" ref="C109:D109" si="37">ROUND(C111/(1+C110)*C110,2)</f>
        <v>111.37</v>
      </c>
      <c r="D109" s="19">
        <f t="shared" si="37"/>
        <v>115.72</v>
      </c>
      <c r="E109" s="15" t="s">
        <v>7</v>
      </c>
      <c r="F109" s="15" t="s">
        <v>7</v>
      </c>
      <c r="G109" s="15" t="s">
        <v>7</v>
      </c>
      <c r="H109" s="15">
        <f t="shared" ref="H109:I109" si="38">ROUND(H111/(1+H110)*H110,2)</f>
        <v>119.3</v>
      </c>
      <c r="I109" s="37">
        <f t="shared" si="38"/>
        <v>119.3</v>
      </c>
      <c r="J109" s="15" t="s">
        <v>7</v>
      </c>
      <c r="K109" s="16"/>
    </row>
    <row r="110" spans="1:11" ht="31.5" x14ac:dyDescent="0.25">
      <c r="A110" s="1" t="s">
        <v>16</v>
      </c>
      <c r="B110" s="5">
        <v>0.2</v>
      </c>
      <c r="C110" s="5">
        <v>0.2</v>
      </c>
      <c r="D110" s="5">
        <v>0.2</v>
      </c>
      <c r="E110" s="15" t="s">
        <v>7</v>
      </c>
      <c r="F110" s="15" t="s">
        <v>7</v>
      </c>
      <c r="G110" s="15" t="s">
        <v>7</v>
      </c>
      <c r="H110" s="5">
        <v>0.22</v>
      </c>
      <c r="I110" s="5">
        <v>0.22</v>
      </c>
      <c r="J110" s="15"/>
      <c r="K110" s="16"/>
    </row>
    <row r="111" spans="1:11" ht="63" x14ac:dyDescent="0.25">
      <c r="A111" s="2" t="s">
        <v>17</v>
      </c>
      <c r="B111" s="34">
        <v>622.28</v>
      </c>
      <c r="C111" s="35">
        <v>668.2</v>
      </c>
      <c r="D111" s="35">
        <v>694.31</v>
      </c>
      <c r="E111" s="3">
        <f>ROUND((B111+C111+D111)/3,2)</f>
        <v>661.6</v>
      </c>
      <c r="F111" s="4">
        <f>STDEV(B111,C111,D111)/E111*100</f>
        <v>5.511818775615362</v>
      </c>
      <c r="G111" s="3">
        <f>(MAX(B111:D111)*100/MIN(B111:D111))-100</f>
        <v>11.575175162306365</v>
      </c>
      <c r="H111" s="4">
        <f>E111*B105</f>
        <v>661.6</v>
      </c>
      <c r="I111" s="4">
        <v>661.6</v>
      </c>
      <c r="J111" s="15" t="s">
        <v>7</v>
      </c>
      <c r="K111" s="16"/>
    </row>
    <row r="112" spans="1:11" ht="126" x14ac:dyDescent="0.25">
      <c r="A112" s="6" t="s">
        <v>21</v>
      </c>
      <c r="B112" s="15" t="s">
        <v>7</v>
      </c>
      <c r="C112" s="15" t="s">
        <v>7</v>
      </c>
      <c r="D112" s="15" t="s">
        <v>7</v>
      </c>
      <c r="E112" s="15" t="s">
        <v>7</v>
      </c>
      <c r="F112" s="15" t="s">
        <v>7</v>
      </c>
      <c r="G112" s="15" t="s">
        <v>7</v>
      </c>
      <c r="H112" s="7">
        <f>SUMIF(A7:A111,"Итого стоимость товара без учета налога на добавленную стоимость",H7:H111)</f>
        <v>36894.060000000005</v>
      </c>
      <c r="I112" s="7" t="s">
        <v>7</v>
      </c>
      <c r="J112" s="15" t="s">
        <v>7</v>
      </c>
      <c r="K112" s="9"/>
    </row>
    <row r="113" spans="1:14" ht="78.75" x14ac:dyDescent="0.25">
      <c r="A113" s="6" t="s">
        <v>0</v>
      </c>
      <c r="B113" s="15" t="s">
        <v>7</v>
      </c>
      <c r="C113" s="15" t="s">
        <v>7</v>
      </c>
      <c r="D113" s="15" t="s">
        <v>7</v>
      </c>
      <c r="E113" s="15" t="s">
        <v>7</v>
      </c>
      <c r="F113" s="15" t="s">
        <v>7</v>
      </c>
      <c r="G113" s="5">
        <v>0.22</v>
      </c>
      <c r="H113" s="7">
        <f>H114-H112</f>
        <v>8116.6699999999983</v>
      </c>
      <c r="I113" s="7" t="s">
        <v>7</v>
      </c>
      <c r="J113" s="15" t="s">
        <v>7</v>
      </c>
      <c r="K113" s="9"/>
      <c r="M113" s="20"/>
      <c r="N113" s="20"/>
    </row>
    <row r="114" spans="1:14" ht="138.75" customHeight="1" x14ac:dyDescent="0.25">
      <c r="A114" s="6" t="s">
        <v>22</v>
      </c>
      <c r="B114" s="15" t="s">
        <v>7</v>
      </c>
      <c r="C114" s="15" t="s">
        <v>7</v>
      </c>
      <c r="D114" s="15" t="s">
        <v>7</v>
      </c>
      <c r="E114" s="15" t="s">
        <v>7</v>
      </c>
      <c r="F114" s="15" t="s">
        <v>7</v>
      </c>
      <c r="G114" s="15" t="s">
        <v>7</v>
      </c>
      <c r="H114" s="7">
        <f>SUMIF(A7:A111,"Итого цена единицы товара, начальная сумма цен единиц товара с учетом налога на добавленную стоимость",H7:H111)</f>
        <v>45010.73</v>
      </c>
      <c r="I114" s="7">
        <f>SUM(I15,I23,I31,I39,I47,I55,I63,I71,I79,I87,I95,I103,I111)</f>
        <v>41757.200000000004</v>
      </c>
      <c r="J114" s="15" t="s">
        <v>7</v>
      </c>
      <c r="K114" s="9"/>
      <c r="M114" s="9"/>
      <c r="N114" s="20"/>
    </row>
    <row r="115" spans="1:14" x14ac:dyDescent="0.25">
      <c r="A115" s="6" t="s">
        <v>18</v>
      </c>
      <c r="B115" s="36">
        <v>45966</v>
      </c>
      <c r="C115" s="36">
        <v>45961</v>
      </c>
      <c r="D115" s="36">
        <v>45962</v>
      </c>
      <c r="E115" s="15" t="s">
        <v>7</v>
      </c>
      <c r="F115" s="15" t="s">
        <v>7</v>
      </c>
      <c r="G115" s="15" t="s">
        <v>7</v>
      </c>
      <c r="H115" s="15" t="s">
        <v>7</v>
      </c>
      <c r="I115" s="37"/>
      <c r="J115" s="15" t="s">
        <v>7</v>
      </c>
      <c r="K115" s="9"/>
    </row>
    <row r="116" spans="1:14" x14ac:dyDescent="0.25">
      <c r="A116" s="6" t="s">
        <v>19</v>
      </c>
      <c r="B116" s="36">
        <v>46022</v>
      </c>
      <c r="C116" s="36">
        <v>46022</v>
      </c>
      <c r="D116" s="36">
        <v>46022</v>
      </c>
      <c r="E116" s="15" t="s">
        <v>7</v>
      </c>
      <c r="F116" s="15" t="s">
        <v>7</v>
      </c>
      <c r="G116" s="15" t="s">
        <v>7</v>
      </c>
      <c r="H116" s="15" t="s">
        <v>7</v>
      </c>
      <c r="I116" s="37"/>
      <c r="J116" s="15" t="s">
        <v>7</v>
      </c>
      <c r="K116" s="11"/>
    </row>
    <row r="117" spans="1:14" ht="31.5" customHeight="1" x14ac:dyDescent="0.25">
      <c r="A117" s="48" t="s">
        <v>48</v>
      </c>
      <c r="B117" s="48"/>
      <c r="C117" s="48"/>
      <c r="D117" s="48"/>
      <c r="E117" s="48"/>
      <c r="F117" s="48"/>
      <c r="G117" s="48"/>
      <c r="H117" s="48"/>
      <c r="I117" s="48"/>
      <c r="J117" s="48"/>
      <c r="K117" s="21"/>
    </row>
    <row r="118" spans="1:14" s="29" customFormat="1" ht="15.75" customHeight="1" x14ac:dyDescent="0.25">
      <c r="A118" s="48" t="s">
        <v>50</v>
      </c>
      <c r="B118" s="48"/>
      <c r="C118" s="48"/>
      <c r="D118" s="48"/>
      <c r="E118" s="48"/>
      <c r="F118" s="48"/>
      <c r="G118" s="48"/>
      <c r="H118" s="48"/>
      <c r="I118" s="48"/>
      <c r="J118" s="48"/>
      <c r="K118" s="28"/>
    </row>
    <row r="119" spans="1:14" s="29" customFormat="1" ht="6" customHeight="1" x14ac:dyDescent="0.25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28"/>
    </row>
    <row r="120" spans="1:14" s="29" customFormat="1" ht="14.25" customHeight="1" x14ac:dyDescent="0.25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30"/>
    </row>
    <row r="121" spans="1:14" ht="8.25" customHeight="1" x14ac:dyDescent="0.25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</row>
    <row r="122" spans="1:14" ht="5.25" customHeight="1" x14ac:dyDescent="0.25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</row>
    <row r="123" spans="1:14" ht="15.75" customHeight="1" x14ac:dyDescent="0.25">
      <c r="A123" s="46" t="s">
        <v>41</v>
      </c>
      <c r="B123" s="46"/>
      <c r="C123" s="46"/>
      <c r="D123" s="13"/>
      <c r="E123" s="13"/>
      <c r="F123" s="13"/>
      <c r="G123" s="13"/>
      <c r="H123" s="8"/>
      <c r="I123" s="8"/>
      <c r="J123" s="8"/>
      <c r="K123" s="8"/>
    </row>
    <row r="124" spans="1:14" x14ac:dyDescent="0.25">
      <c r="A124" s="49"/>
      <c r="B124" s="49"/>
      <c r="C124" s="49"/>
      <c r="D124" s="22"/>
      <c r="E124" s="22"/>
      <c r="F124" s="23" t="s">
        <v>42</v>
      </c>
      <c r="G124" s="22"/>
      <c r="H124" s="8"/>
      <c r="I124" s="8"/>
      <c r="J124" s="8"/>
      <c r="K124" s="8"/>
    </row>
    <row r="125" spans="1:14" ht="15.75" customHeight="1" x14ac:dyDescent="0.25">
      <c r="A125" s="12"/>
      <c r="B125" s="24"/>
      <c r="C125" s="24"/>
      <c r="D125" s="13"/>
      <c r="E125" s="50" t="s">
        <v>20</v>
      </c>
      <c r="F125" s="50"/>
      <c r="G125" s="50"/>
      <c r="H125" s="8"/>
      <c r="I125" s="8"/>
      <c r="J125" s="8"/>
      <c r="K125" s="8"/>
    </row>
    <row r="126" spans="1:14" ht="7.5" customHeight="1" x14ac:dyDescent="0.25">
      <c r="A126" s="14"/>
      <c r="B126" s="13"/>
      <c r="C126" s="13"/>
      <c r="D126" s="13"/>
      <c r="E126" s="13"/>
      <c r="F126" s="13"/>
      <c r="G126" s="13"/>
      <c r="H126" s="8"/>
      <c r="I126" s="8"/>
      <c r="J126" s="8"/>
      <c r="K126" s="8"/>
    </row>
    <row r="127" spans="1:14" x14ac:dyDescent="0.25">
      <c r="A127" s="51" t="s">
        <v>40</v>
      </c>
      <c r="B127" s="51"/>
      <c r="C127" s="51"/>
      <c r="D127" s="51"/>
      <c r="E127" s="51"/>
      <c r="F127" s="51"/>
      <c r="G127" s="51"/>
      <c r="H127" s="8"/>
      <c r="I127" s="8"/>
      <c r="J127" s="8"/>
      <c r="K127" s="8"/>
    </row>
    <row r="128" spans="1:14" ht="1.5" customHeight="1" x14ac:dyDescent="0.25">
      <c r="A128" s="14"/>
      <c r="B128" s="13"/>
      <c r="C128" s="13"/>
      <c r="D128" s="13"/>
      <c r="E128" s="13"/>
      <c r="F128" s="13"/>
      <c r="G128" s="13"/>
      <c r="H128" s="8"/>
      <c r="I128" s="8"/>
      <c r="J128" s="8"/>
      <c r="K128" s="8"/>
    </row>
    <row r="129" spans="1:11" x14ac:dyDescent="0.25">
      <c r="A129" s="46"/>
      <c r="B129" s="46"/>
      <c r="C129" s="46"/>
      <c r="D129" s="13"/>
      <c r="E129" s="13"/>
      <c r="F129" s="47"/>
      <c r="G129" s="47"/>
      <c r="H129" s="8"/>
      <c r="I129" s="8"/>
      <c r="J129" s="8"/>
      <c r="K129" s="8"/>
    </row>
    <row r="187" spans="11:11" ht="18.75" x14ac:dyDescent="0.3">
      <c r="K187" s="25"/>
    </row>
    <row r="188" spans="11:11" ht="18.75" x14ac:dyDescent="0.3">
      <c r="K188" s="26"/>
    </row>
    <row r="189" spans="11:11" ht="18.75" x14ac:dyDescent="0.3">
      <c r="K189" s="26"/>
    </row>
    <row r="190" spans="11:11" ht="18.75" x14ac:dyDescent="0.3">
      <c r="K190" s="26"/>
    </row>
    <row r="191" spans="11:11" ht="18.75" x14ac:dyDescent="0.3">
      <c r="K191" s="26"/>
    </row>
    <row r="192" spans="11:11" ht="18.75" x14ac:dyDescent="0.3">
      <c r="K192" s="26"/>
    </row>
    <row r="193" spans="11:11" x14ac:dyDescent="0.25">
      <c r="K193" s="27"/>
    </row>
  </sheetData>
  <autoFilter ref="H1:H193" xr:uid="{00000000-0009-0000-0000-000000000000}"/>
  <mergeCells count="51">
    <mergeCell ref="D1:J1"/>
    <mergeCell ref="B5:D5"/>
    <mergeCell ref="F5:G5"/>
    <mergeCell ref="F4:J4"/>
    <mergeCell ref="A129:C129"/>
    <mergeCell ref="F129:G129"/>
    <mergeCell ref="A118:J120"/>
    <mergeCell ref="A123:C124"/>
    <mergeCell ref="E125:G125"/>
    <mergeCell ref="A127:G127"/>
    <mergeCell ref="A117:J117"/>
    <mergeCell ref="A3:J3"/>
    <mergeCell ref="B8:G8"/>
    <mergeCell ref="B9:G9"/>
    <mergeCell ref="B10:G10"/>
    <mergeCell ref="B26:G26"/>
    <mergeCell ref="B48:G48"/>
    <mergeCell ref="B49:G49"/>
    <mergeCell ref="B50:G50"/>
    <mergeCell ref="B32:G32"/>
    <mergeCell ref="B33:G33"/>
    <mergeCell ref="B34:G34"/>
    <mergeCell ref="B40:G40"/>
    <mergeCell ref="B41:G41"/>
    <mergeCell ref="B42:G42"/>
    <mergeCell ref="B16:G16"/>
    <mergeCell ref="B17:G17"/>
    <mergeCell ref="B18:G18"/>
    <mergeCell ref="B24:G24"/>
    <mergeCell ref="B25:G25"/>
    <mergeCell ref="B104:G104"/>
    <mergeCell ref="B105:G105"/>
    <mergeCell ref="B106:G106"/>
    <mergeCell ref="B96:G96"/>
    <mergeCell ref="B97:G97"/>
    <mergeCell ref="B98:G98"/>
    <mergeCell ref="B89:G89"/>
    <mergeCell ref="B90:G90"/>
    <mergeCell ref="B80:G80"/>
    <mergeCell ref="B81:G81"/>
    <mergeCell ref="B82:G82"/>
    <mergeCell ref="B74:G74"/>
    <mergeCell ref="B64:G64"/>
    <mergeCell ref="B65:G65"/>
    <mergeCell ref="B66:G66"/>
    <mergeCell ref="B88:G88"/>
    <mergeCell ref="B56:G56"/>
    <mergeCell ref="B57:G57"/>
    <mergeCell ref="B58:G58"/>
    <mergeCell ref="B72:G72"/>
    <mergeCell ref="B73:G73"/>
  </mergeCells>
  <pageMargins left="0.70866141732283472" right="0.70866141732283472" top="0.55118110236220474" bottom="0.74803149606299213" header="0.31496062992125984" footer="0.31496062992125984"/>
  <pageSetup paperSize="9" scale="44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Лист2!Print_Area</vt:lpstr>
    </vt:vector>
  </TitlesOfParts>
  <Company>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Колпинская Римма Александровна</dc:creator>
  <cp:lastModifiedBy>Егор Пучко</cp:lastModifiedBy>
  <cp:lastPrinted>2025-10-31T10:43:51Z</cp:lastPrinted>
  <dcterms:created xsi:type="dcterms:W3CDTF">2017-08-08T05:57:54Z</dcterms:created>
  <dcterms:modified xsi:type="dcterms:W3CDTF">2026-01-13T13:41:05Z</dcterms:modified>
</cp:coreProperties>
</file>